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/>
  </bookViews>
  <sheets>
    <sheet name="10601" sheetId="6" r:id="rId1"/>
    <sheet name="10602" sheetId="60" r:id="rId2"/>
    <sheet name="10610" sheetId="59" r:id="rId3"/>
    <sheet name="50603" sheetId="58" r:id="rId4"/>
    <sheet name="50604" sheetId="57" r:id="rId5"/>
  </sheets>
  <externalReferences>
    <externalReference r:id="rId6"/>
    <externalReference r:id="rId7"/>
    <externalReference r:id="rId8"/>
  </externalReferences>
  <definedNames>
    <definedName name="_xlnm.Print_Area" localSheetId="0">'10601'!$A$1:$N$46</definedName>
    <definedName name="_xlnm.Print_Area" localSheetId="1">'10602'!$A$1:$Q$42</definedName>
    <definedName name="_xlnm.Print_Area" localSheetId="2">'10610'!$A$1:$Q$42</definedName>
    <definedName name="_xlnm.Print_Area" localSheetId="4">'50604'!$B$1:$L$121</definedName>
    <definedName name="_xlnm.Print_Titles" localSheetId="4">'50604'!$1:$15</definedName>
  </definedNames>
  <calcPr calcId="145621"/>
</workbook>
</file>

<file path=xl/calcChain.xml><?xml version="1.0" encoding="utf-8"?>
<calcChain xmlns="http://schemas.openxmlformats.org/spreadsheetml/2006/main">
  <c r="K42" i="60" l="1"/>
  <c r="K41" i="60"/>
  <c r="K30" i="60"/>
  <c r="M24" i="60"/>
  <c r="L24" i="60"/>
  <c r="K24" i="60"/>
  <c r="N23" i="60"/>
  <c r="M23" i="60"/>
  <c r="L23" i="60"/>
  <c r="K23" i="60"/>
  <c r="M19" i="60"/>
  <c r="N12" i="60"/>
  <c r="K42" i="59" l="1"/>
  <c r="K41" i="59"/>
  <c r="K30" i="59"/>
  <c r="M24" i="59"/>
  <c r="L24" i="59"/>
  <c r="K24" i="59"/>
  <c r="N23" i="59"/>
  <c r="M23" i="59"/>
  <c r="L23" i="59"/>
  <c r="K23" i="59"/>
  <c r="M19" i="59"/>
  <c r="N12" i="59"/>
  <c r="J121" i="57" l="1"/>
  <c r="K121" i="57" s="1"/>
  <c r="I121" i="57"/>
  <c r="G121" i="57"/>
  <c r="F121" i="57"/>
  <c r="H121" i="57" s="1"/>
  <c r="D121" i="57"/>
  <c r="E121" i="57" s="1"/>
  <c r="C121" i="57"/>
  <c r="J115" i="57"/>
  <c r="I115" i="57"/>
  <c r="G115" i="57"/>
  <c r="F115" i="57"/>
  <c r="H115" i="57" s="1"/>
  <c r="D115" i="57"/>
  <c r="C115" i="57"/>
  <c r="J114" i="57"/>
  <c r="I114" i="57"/>
  <c r="G114" i="57"/>
  <c r="F114" i="57"/>
  <c r="D114" i="57"/>
  <c r="E114" i="57" s="1"/>
  <c r="C114" i="57"/>
  <c r="J113" i="57"/>
  <c r="I113" i="57"/>
  <c r="H113" i="57"/>
  <c r="G113" i="57"/>
  <c r="F113" i="57"/>
  <c r="D113" i="57"/>
  <c r="C113" i="57"/>
  <c r="J109" i="57"/>
  <c r="I109" i="57"/>
  <c r="G109" i="57"/>
  <c r="H109" i="57" s="1"/>
  <c r="F109" i="57"/>
  <c r="D109" i="57"/>
  <c r="C109" i="57"/>
  <c r="J108" i="57"/>
  <c r="I108" i="57"/>
  <c r="K108" i="57" s="1"/>
  <c r="G108" i="57"/>
  <c r="H108" i="57" s="1"/>
  <c r="F108" i="57"/>
  <c r="D108" i="57"/>
  <c r="C108" i="57"/>
  <c r="E108" i="57" s="1"/>
  <c r="J107" i="57"/>
  <c r="I107" i="57"/>
  <c r="G107" i="57"/>
  <c r="F107" i="57"/>
  <c r="D107" i="57"/>
  <c r="E107" i="57" s="1"/>
  <c r="C107" i="57"/>
  <c r="J103" i="57"/>
  <c r="I103" i="57"/>
  <c r="G103" i="57"/>
  <c r="H103" i="57" s="1"/>
  <c r="F103" i="57"/>
  <c r="D103" i="57"/>
  <c r="C103" i="57"/>
  <c r="J102" i="57"/>
  <c r="I102" i="57"/>
  <c r="G102" i="57"/>
  <c r="F102" i="57"/>
  <c r="D102" i="57"/>
  <c r="E102" i="57" s="1"/>
  <c r="C102" i="57"/>
  <c r="J101" i="57"/>
  <c r="I101" i="57"/>
  <c r="K101" i="57" s="1"/>
  <c r="G101" i="57"/>
  <c r="F101" i="57"/>
  <c r="D101" i="57"/>
  <c r="C101" i="57"/>
  <c r="E101" i="57" s="1"/>
  <c r="J97" i="57"/>
  <c r="I97" i="57"/>
  <c r="G97" i="57"/>
  <c r="F97" i="57"/>
  <c r="D97" i="57"/>
  <c r="C97" i="57"/>
  <c r="J96" i="57"/>
  <c r="I96" i="57"/>
  <c r="G96" i="57"/>
  <c r="F96" i="57"/>
  <c r="D96" i="57"/>
  <c r="C96" i="57"/>
  <c r="J95" i="57"/>
  <c r="I95" i="57"/>
  <c r="K95" i="57" s="1"/>
  <c r="G95" i="57"/>
  <c r="F95" i="57"/>
  <c r="D95" i="57"/>
  <c r="C95" i="57"/>
  <c r="E95" i="57" s="1"/>
  <c r="J94" i="57"/>
  <c r="K94" i="57" s="1"/>
  <c r="I94" i="57"/>
  <c r="G94" i="57"/>
  <c r="F94" i="57"/>
  <c r="D94" i="57"/>
  <c r="C94" i="57"/>
  <c r="J89" i="57"/>
  <c r="I89" i="57"/>
  <c r="G89" i="57"/>
  <c r="H89" i="57" s="1"/>
  <c r="F89" i="57"/>
  <c r="D89" i="57"/>
  <c r="C89" i="57"/>
  <c r="J88" i="57"/>
  <c r="I88" i="57"/>
  <c r="G88" i="57"/>
  <c r="F88" i="57"/>
  <c r="D88" i="57"/>
  <c r="C88" i="57"/>
  <c r="J87" i="57"/>
  <c r="I87" i="57"/>
  <c r="G87" i="57"/>
  <c r="H87" i="57" s="1"/>
  <c r="F87" i="57"/>
  <c r="D87" i="57"/>
  <c r="C87" i="57"/>
  <c r="J86" i="57"/>
  <c r="I86" i="57"/>
  <c r="G86" i="57"/>
  <c r="H86" i="57" s="1"/>
  <c r="F86" i="57"/>
  <c r="D86" i="57"/>
  <c r="C86" i="57"/>
  <c r="J85" i="57"/>
  <c r="I85" i="57"/>
  <c r="G85" i="57"/>
  <c r="H85" i="57" s="1"/>
  <c r="F85" i="57"/>
  <c r="D85" i="57"/>
  <c r="C85" i="57"/>
  <c r="J81" i="57"/>
  <c r="I81" i="57"/>
  <c r="G81" i="57"/>
  <c r="F81" i="57"/>
  <c r="D81" i="57"/>
  <c r="C81" i="57"/>
  <c r="J80" i="57"/>
  <c r="I80" i="57"/>
  <c r="G80" i="57"/>
  <c r="F80" i="57"/>
  <c r="D80" i="57"/>
  <c r="C80" i="57"/>
  <c r="J79" i="57"/>
  <c r="K79" i="57" s="1"/>
  <c r="I79" i="57"/>
  <c r="G79" i="57"/>
  <c r="F79" i="57"/>
  <c r="D79" i="57"/>
  <c r="C79" i="57"/>
  <c r="J78" i="57"/>
  <c r="I78" i="57"/>
  <c r="G78" i="57"/>
  <c r="F78" i="57"/>
  <c r="D78" i="57"/>
  <c r="E78" i="57" s="1"/>
  <c r="C78" i="57"/>
  <c r="J77" i="57"/>
  <c r="I77" i="57"/>
  <c r="G77" i="57"/>
  <c r="F77" i="57"/>
  <c r="D77" i="57"/>
  <c r="E77" i="57" s="1"/>
  <c r="C77" i="57"/>
  <c r="J73" i="57"/>
  <c r="I73" i="57"/>
  <c r="G73" i="57"/>
  <c r="H73" i="57" s="1"/>
  <c r="F73" i="57"/>
  <c r="D73" i="57"/>
  <c r="C73" i="57"/>
  <c r="J72" i="57"/>
  <c r="K72" i="57" s="1"/>
  <c r="I72" i="57"/>
  <c r="G72" i="57"/>
  <c r="H72" i="57" s="1"/>
  <c r="F72" i="57"/>
  <c r="D72" i="57"/>
  <c r="C72" i="57"/>
  <c r="J68" i="57"/>
  <c r="I68" i="57"/>
  <c r="G68" i="57"/>
  <c r="H68" i="57" s="1"/>
  <c r="F68" i="57"/>
  <c r="D68" i="57"/>
  <c r="C68" i="57"/>
  <c r="J67" i="57"/>
  <c r="I67" i="57"/>
  <c r="G67" i="57"/>
  <c r="F67" i="57"/>
  <c r="D67" i="57"/>
  <c r="C67" i="57"/>
  <c r="J66" i="57"/>
  <c r="I66" i="57"/>
  <c r="G66" i="57"/>
  <c r="F66" i="57"/>
  <c r="D66" i="57"/>
  <c r="E66" i="57" s="1"/>
  <c r="C66" i="57"/>
  <c r="J65" i="57"/>
  <c r="I65" i="57"/>
  <c r="G65" i="57"/>
  <c r="F65" i="57"/>
  <c r="D65" i="57"/>
  <c r="C65" i="57"/>
  <c r="J64" i="57"/>
  <c r="I64" i="57"/>
  <c r="G64" i="57"/>
  <c r="F64" i="57"/>
  <c r="D64" i="57"/>
  <c r="C64" i="57"/>
  <c r="J63" i="57"/>
  <c r="I63" i="57"/>
  <c r="G63" i="57"/>
  <c r="F63" i="57"/>
  <c r="D63" i="57"/>
  <c r="C63" i="57"/>
  <c r="J62" i="57"/>
  <c r="I62" i="57"/>
  <c r="G62" i="57"/>
  <c r="F62" i="57"/>
  <c r="D62" i="57"/>
  <c r="C62" i="57"/>
  <c r="J61" i="57"/>
  <c r="K61" i="57" s="1"/>
  <c r="I61" i="57"/>
  <c r="G61" i="57"/>
  <c r="F61" i="57"/>
  <c r="D61" i="57"/>
  <c r="C61" i="57"/>
  <c r="J60" i="57"/>
  <c r="I60" i="57"/>
  <c r="G60" i="57"/>
  <c r="F60" i="57"/>
  <c r="D60" i="57"/>
  <c r="E60" i="57" s="1"/>
  <c r="C60" i="57"/>
  <c r="J59" i="57"/>
  <c r="I59" i="57"/>
  <c r="G59" i="57"/>
  <c r="F59" i="57"/>
  <c r="D59" i="57"/>
  <c r="C59" i="57"/>
  <c r="J58" i="57"/>
  <c r="I58" i="57"/>
  <c r="G58" i="57"/>
  <c r="F58" i="57"/>
  <c r="D58" i="57"/>
  <c r="E58" i="57" s="1"/>
  <c r="C58" i="57"/>
  <c r="J54" i="57"/>
  <c r="I54" i="57"/>
  <c r="G54" i="57"/>
  <c r="F54" i="57"/>
  <c r="D54" i="57"/>
  <c r="C54" i="57"/>
  <c r="J53" i="57"/>
  <c r="I53" i="57"/>
  <c r="G53" i="57"/>
  <c r="F53" i="57"/>
  <c r="D53" i="57"/>
  <c r="C53" i="57"/>
  <c r="J52" i="57"/>
  <c r="I52" i="57"/>
  <c r="G52" i="57"/>
  <c r="F52" i="57"/>
  <c r="D52" i="57"/>
  <c r="C52" i="57"/>
  <c r="J51" i="57"/>
  <c r="I51" i="57"/>
  <c r="G51" i="57"/>
  <c r="F51" i="57"/>
  <c r="D51" i="57"/>
  <c r="E51" i="57" s="1"/>
  <c r="C51" i="57"/>
  <c r="J50" i="57"/>
  <c r="I50" i="57"/>
  <c r="G50" i="57"/>
  <c r="F50" i="57"/>
  <c r="D50" i="57"/>
  <c r="C50" i="57"/>
  <c r="J49" i="57"/>
  <c r="I49" i="57"/>
  <c r="G49" i="57"/>
  <c r="F49" i="57"/>
  <c r="D49" i="57"/>
  <c r="C49" i="57"/>
  <c r="J48" i="57"/>
  <c r="I48" i="57"/>
  <c r="G48" i="57"/>
  <c r="F48" i="57"/>
  <c r="D48" i="57"/>
  <c r="C48" i="57"/>
  <c r="J47" i="57"/>
  <c r="I47" i="57"/>
  <c r="G47" i="57"/>
  <c r="F47" i="57"/>
  <c r="D47" i="57"/>
  <c r="C47" i="57"/>
  <c r="J46" i="57"/>
  <c r="I46" i="57"/>
  <c r="G46" i="57"/>
  <c r="F46" i="57"/>
  <c r="D46" i="57"/>
  <c r="C46" i="57"/>
  <c r="J45" i="57"/>
  <c r="I45" i="57"/>
  <c r="G45" i="57"/>
  <c r="F45" i="57"/>
  <c r="D45" i="57"/>
  <c r="C45" i="57"/>
  <c r="J44" i="57"/>
  <c r="K44" i="57" s="1"/>
  <c r="I44" i="57"/>
  <c r="G44" i="57"/>
  <c r="F44" i="57"/>
  <c r="D44" i="57"/>
  <c r="E44" i="57" s="1"/>
  <c r="C44" i="57"/>
  <c r="J43" i="57"/>
  <c r="I43" i="57"/>
  <c r="G43" i="57"/>
  <c r="F43" i="57"/>
  <c r="D43" i="57"/>
  <c r="E43" i="57" s="1"/>
  <c r="C43" i="57"/>
  <c r="J42" i="57"/>
  <c r="I42" i="57"/>
  <c r="G42" i="57"/>
  <c r="F42" i="57"/>
  <c r="D42" i="57"/>
  <c r="E42" i="57" s="1"/>
  <c r="C42" i="57"/>
  <c r="J41" i="57"/>
  <c r="K41" i="57" s="1"/>
  <c r="I41" i="57"/>
  <c r="G41" i="57"/>
  <c r="F41" i="57"/>
  <c r="D41" i="57"/>
  <c r="C41" i="57"/>
  <c r="J40" i="57"/>
  <c r="I40" i="57"/>
  <c r="G40" i="57"/>
  <c r="F40" i="57"/>
  <c r="D40" i="57"/>
  <c r="C40" i="57"/>
  <c r="J39" i="57"/>
  <c r="I39" i="57"/>
  <c r="G39" i="57"/>
  <c r="F39" i="57"/>
  <c r="D39" i="57"/>
  <c r="C39" i="57"/>
  <c r="J38" i="57"/>
  <c r="I38" i="57"/>
  <c r="G38" i="57"/>
  <c r="F38" i="57"/>
  <c r="D38" i="57"/>
  <c r="C38" i="57"/>
  <c r="J37" i="57"/>
  <c r="I37" i="57"/>
  <c r="G37" i="57"/>
  <c r="F37" i="57"/>
  <c r="D37" i="57"/>
  <c r="C37" i="57"/>
  <c r="J36" i="57"/>
  <c r="I36" i="57"/>
  <c r="G36" i="57"/>
  <c r="F36" i="57"/>
  <c r="D36" i="57"/>
  <c r="E36" i="57" s="1"/>
  <c r="C36" i="57"/>
  <c r="J35" i="57"/>
  <c r="I35" i="57"/>
  <c r="G35" i="57"/>
  <c r="F35" i="57"/>
  <c r="D35" i="57"/>
  <c r="C35" i="57"/>
  <c r="J34" i="57"/>
  <c r="I34" i="57"/>
  <c r="G34" i="57"/>
  <c r="F34" i="57"/>
  <c r="D34" i="57"/>
  <c r="E34" i="57" s="1"/>
  <c r="C34" i="57"/>
  <c r="J33" i="57"/>
  <c r="I33" i="57"/>
  <c r="G33" i="57"/>
  <c r="F33" i="57"/>
  <c r="D33" i="57"/>
  <c r="E33" i="57" s="1"/>
  <c r="C33" i="57"/>
  <c r="J32" i="57"/>
  <c r="K32" i="57" s="1"/>
  <c r="I32" i="57"/>
  <c r="G32" i="57"/>
  <c r="F32" i="57"/>
  <c r="D32" i="57"/>
  <c r="C32" i="57"/>
  <c r="J31" i="57"/>
  <c r="I31" i="57"/>
  <c r="G31" i="57"/>
  <c r="F31" i="57"/>
  <c r="D31" i="57"/>
  <c r="E31" i="57" s="1"/>
  <c r="C31" i="57"/>
  <c r="J30" i="57"/>
  <c r="K30" i="57" s="1"/>
  <c r="I30" i="57"/>
  <c r="G30" i="57"/>
  <c r="F30" i="57"/>
  <c r="D30" i="57"/>
  <c r="C30" i="57"/>
  <c r="J29" i="57"/>
  <c r="I29" i="57"/>
  <c r="G29" i="57"/>
  <c r="F29" i="57"/>
  <c r="D29" i="57"/>
  <c r="C29" i="57"/>
  <c r="J28" i="57"/>
  <c r="I28" i="57"/>
  <c r="G28" i="57"/>
  <c r="F28" i="57"/>
  <c r="D28" i="57"/>
  <c r="E28" i="57" s="1"/>
  <c r="C28" i="57"/>
  <c r="J27" i="57"/>
  <c r="I27" i="57"/>
  <c r="G27" i="57"/>
  <c r="F27" i="57"/>
  <c r="D27" i="57"/>
  <c r="C27" i="57"/>
  <c r="J26" i="57"/>
  <c r="I26" i="57"/>
  <c r="G26" i="57"/>
  <c r="F26" i="57"/>
  <c r="D26" i="57"/>
  <c r="E26" i="57" s="1"/>
  <c r="C26" i="57"/>
  <c r="J25" i="57"/>
  <c r="I25" i="57"/>
  <c r="G25" i="57"/>
  <c r="H25" i="57" s="1"/>
  <c r="F25" i="57"/>
  <c r="D25" i="57"/>
  <c r="C25" i="57"/>
  <c r="J24" i="57"/>
  <c r="I24" i="57"/>
  <c r="G24" i="57"/>
  <c r="H24" i="57" s="1"/>
  <c r="F24" i="57"/>
  <c r="D24" i="57"/>
  <c r="C24" i="57"/>
  <c r="J23" i="57"/>
  <c r="I23" i="57"/>
  <c r="G23" i="57"/>
  <c r="F23" i="57"/>
  <c r="D23" i="57"/>
  <c r="C23" i="57"/>
  <c r="J22" i="57"/>
  <c r="I22" i="57"/>
  <c r="G22" i="57"/>
  <c r="H22" i="57" s="1"/>
  <c r="F22" i="57"/>
  <c r="D22" i="57"/>
  <c r="E22" i="57" s="1"/>
  <c r="C22" i="57"/>
  <c r="J21" i="57"/>
  <c r="K21" i="57" s="1"/>
  <c r="I21" i="57"/>
  <c r="G21" i="57"/>
  <c r="F21" i="57"/>
  <c r="D21" i="57"/>
  <c r="C21" i="57"/>
  <c r="J20" i="57"/>
  <c r="I20" i="57"/>
  <c r="G20" i="57"/>
  <c r="F20" i="57"/>
  <c r="D20" i="57"/>
  <c r="C20" i="57"/>
  <c r="J19" i="57"/>
  <c r="I19" i="57"/>
  <c r="G19" i="57"/>
  <c r="F19" i="57"/>
  <c r="D19" i="57"/>
  <c r="C19" i="57"/>
  <c r="J18" i="57"/>
  <c r="K18" i="57" s="1"/>
  <c r="I18" i="57"/>
  <c r="G18" i="57"/>
  <c r="F18" i="57"/>
  <c r="D18" i="57"/>
  <c r="C18" i="57"/>
  <c r="K96" i="57" l="1"/>
  <c r="H18" i="57"/>
  <c r="K29" i="57"/>
  <c r="E39" i="57"/>
  <c r="E41" i="57"/>
  <c r="L41" i="57" s="1"/>
  <c r="K62" i="57"/>
  <c r="K64" i="57"/>
  <c r="E85" i="57"/>
  <c r="K97" i="57"/>
  <c r="H88" i="57"/>
  <c r="H19" i="57"/>
  <c r="H21" i="57"/>
  <c r="K38" i="57"/>
  <c r="K40" i="57"/>
  <c r="E63" i="57"/>
  <c r="K63" i="57"/>
  <c r="E65" i="57"/>
  <c r="K65" i="57"/>
  <c r="E103" i="57"/>
  <c r="H94" i="57"/>
  <c r="K102" i="57"/>
  <c r="E20" i="57"/>
  <c r="E24" i="57"/>
  <c r="K35" i="57"/>
  <c r="K36" i="57"/>
  <c r="L36" i="57" s="1"/>
  <c r="K46" i="57"/>
  <c r="K48" i="57"/>
  <c r="K50" i="57"/>
  <c r="K52" i="57"/>
  <c r="K54" i="57"/>
  <c r="E59" i="57"/>
  <c r="K59" i="57"/>
  <c r="E61" i="57"/>
  <c r="E62" i="57"/>
  <c r="E64" i="57"/>
  <c r="K66" i="57"/>
  <c r="E68" i="57"/>
  <c r="E73" i="57"/>
  <c r="K78" i="57"/>
  <c r="H80" i="57"/>
  <c r="K81" i="57"/>
  <c r="E96" i="57"/>
  <c r="E97" i="57"/>
  <c r="E109" i="57"/>
  <c r="L109" i="57" s="1"/>
  <c r="K114" i="57"/>
  <c r="K19" i="57"/>
  <c r="H20" i="57"/>
  <c r="E23" i="57"/>
  <c r="K23" i="57"/>
  <c r="K27" i="57"/>
  <c r="K28" i="57"/>
  <c r="L28" i="57" s="1"/>
  <c r="E45" i="57"/>
  <c r="E47" i="57"/>
  <c r="E49" i="57"/>
  <c r="E53" i="57"/>
  <c r="K58" i="57"/>
  <c r="K60" i="57"/>
  <c r="E67" i="57"/>
  <c r="K67" i="57"/>
  <c r="K77" i="57"/>
  <c r="E79" i="57"/>
  <c r="H81" i="57"/>
  <c r="H114" i="57"/>
  <c r="L114" i="57" s="1"/>
  <c r="L44" i="57"/>
  <c r="L108" i="57"/>
  <c r="K113" i="57"/>
  <c r="E115" i="57"/>
  <c r="E18" i="57"/>
  <c r="L18" i="57" s="1"/>
  <c r="E21" i="57"/>
  <c r="L21" i="57" s="1"/>
  <c r="H23" i="57"/>
  <c r="K24" i="57"/>
  <c r="E27" i="57"/>
  <c r="E30" i="57"/>
  <c r="L30" i="57" s="1"/>
  <c r="E32" i="57"/>
  <c r="L32" i="57" s="1"/>
  <c r="E35" i="57"/>
  <c r="E38" i="57"/>
  <c r="E40" i="57"/>
  <c r="K42" i="57"/>
  <c r="K43" i="57"/>
  <c r="L43" i="57" s="1"/>
  <c r="E46" i="57"/>
  <c r="E48" i="57"/>
  <c r="L48" i="57" s="1"/>
  <c r="E50" i="57"/>
  <c r="L50" i="57" s="1"/>
  <c r="K51" i="57"/>
  <c r="L51" i="57" s="1"/>
  <c r="K53" i="57"/>
  <c r="H58" i="57"/>
  <c r="H61" i="57"/>
  <c r="H62" i="57"/>
  <c r="H65" i="57"/>
  <c r="H66" i="57"/>
  <c r="E72" i="57"/>
  <c r="L72" i="57" s="1"/>
  <c r="K73" i="57"/>
  <c r="H79" i="57"/>
  <c r="E80" i="57"/>
  <c r="K80" i="57"/>
  <c r="E86" i="57"/>
  <c r="K86" i="57"/>
  <c r="E88" i="57"/>
  <c r="K88" i="57"/>
  <c r="E94" i="57"/>
  <c r="H96" i="57"/>
  <c r="H97" i="57"/>
  <c r="H107" i="57"/>
  <c r="K115" i="57"/>
  <c r="L23" i="57"/>
  <c r="K107" i="57"/>
  <c r="L22" i="57"/>
  <c r="E19" i="57"/>
  <c r="L19" i="57" s="1"/>
  <c r="K20" i="57"/>
  <c r="L20" i="57" s="1"/>
  <c r="E25" i="57"/>
  <c r="K25" i="57"/>
  <c r="K26" i="57"/>
  <c r="L26" i="57" s="1"/>
  <c r="E29" i="57"/>
  <c r="L29" i="57" s="1"/>
  <c r="K31" i="57"/>
  <c r="L31" i="57" s="1"/>
  <c r="K33" i="57"/>
  <c r="K34" i="57"/>
  <c r="L34" i="57" s="1"/>
  <c r="K37" i="57"/>
  <c r="L37" i="57" s="1"/>
  <c r="K39" i="57"/>
  <c r="L39" i="57" s="1"/>
  <c r="K45" i="57"/>
  <c r="L45" i="57" s="1"/>
  <c r="K47" i="57"/>
  <c r="L47" i="57" s="1"/>
  <c r="K49" i="57"/>
  <c r="L49" i="57" s="1"/>
  <c r="E52" i="57"/>
  <c r="L52" i="57" s="1"/>
  <c r="E54" i="57"/>
  <c r="L54" i="57" s="1"/>
  <c r="H59" i="57"/>
  <c r="L59" i="57" s="1"/>
  <c r="H60" i="57"/>
  <c r="H63" i="57"/>
  <c r="L63" i="57" s="1"/>
  <c r="H64" i="57"/>
  <c r="L64" i="57" s="1"/>
  <c r="H67" i="57"/>
  <c r="K68" i="57"/>
  <c r="L68" i="57" s="1"/>
  <c r="H77" i="57"/>
  <c r="L77" i="57" s="1"/>
  <c r="H78" i="57"/>
  <c r="L78" i="57" s="1"/>
  <c r="E81" i="57"/>
  <c r="L81" i="57" s="1"/>
  <c r="K85" i="57"/>
  <c r="L85" i="57" s="1"/>
  <c r="E87" i="57"/>
  <c r="K87" i="57"/>
  <c r="E89" i="57"/>
  <c r="K89" i="57"/>
  <c r="H95" i="57"/>
  <c r="L95" i="57" s="1"/>
  <c r="H101" i="57"/>
  <c r="L101" i="57" s="1"/>
  <c r="H102" i="57"/>
  <c r="L102" i="57" s="1"/>
  <c r="K103" i="57"/>
  <c r="L103" i="57" s="1"/>
  <c r="E113" i="57"/>
  <c r="L27" i="57"/>
  <c r="L35" i="57"/>
  <c r="L42" i="57"/>
  <c r="L53" i="57"/>
  <c r="L67" i="57"/>
  <c r="L115" i="57"/>
  <c r="L24" i="57"/>
  <c r="L33" i="57"/>
  <c r="L40" i="57"/>
  <c r="L60" i="57"/>
  <c r="L88" i="57"/>
  <c r="L94" i="57"/>
  <c r="L38" i="57"/>
  <c r="L46" i="57"/>
  <c r="L61" i="57"/>
  <c r="L65" i="57"/>
  <c r="L73" i="57"/>
  <c r="L79" i="57"/>
  <c r="L96" i="57"/>
  <c r="L58" i="57"/>
  <c r="L62" i="57"/>
  <c r="L66" i="57"/>
  <c r="L97" i="57"/>
  <c r="L107" i="57"/>
  <c r="L113" i="57"/>
  <c r="L121" i="57"/>
  <c r="L89" i="57" l="1"/>
  <c r="L87" i="57"/>
  <c r="L25" i="57"/>
  <c r="L80" i="57"/>
  <c r="L86" i="57"/>
  <c r="F12" i="6"/>
  <c r="D27" i="6" l="1"/>
  <c r="D29" i="6" s="1"/>
  <c r="B33" i="6"/>
  <c r="B32" i="6"/>
  <c r="D28" i="6"/>
  <c r="D25" i="6"/>
</calcChain>
</file>

<file path=xl/sharedStrings.xml><?xml version="1.0" encoding="utf-8"?>
<sst xmlns="http://schemas.openxmlformats.org/spreadsheetml/2006/main" count="615" uniqueCount="243">
  <si>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</si>
  <si>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</si>
  <si>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</si>
  <si>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</si>
  <si>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</si>
  <si>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</si>
  <si>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</si>
  <si>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</si>
  <si>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</si>
  <si>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</si>
  <si>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</si>
  <si>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</si>
  <si>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</si>
  <si>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</si>
  <si>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</si>
  <si>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</si>
  <si>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</si>
  <si>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</si>
  <si>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</si>
  <si>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</si>
  <si>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</si>
  <si>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</si>
  <si>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</si>
  <si>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</si>
  <si>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</si>
  <si>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</si>
  <si>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</si>
  <si>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</si>
  <si>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</si>
  <si>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</si>
  <si>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</si>
  <si>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</si>
  <si>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</si>
  <si>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</si>
  <si>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</si>
  <si>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</si>
  <si>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</si>
  <si>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</si>
  <si>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</si>
  <si>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</si>
  <si>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</si>
  <si>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</si>
  <si>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</si>
  <si>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</si>
  <si>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</si>
  <si>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</si>
  <si>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</si>
  <si>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</si>
  <si>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</si>
  <si>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</si>
  <si>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</si>
  <si>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</si>
  <si>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</si>
  <si>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</si>
  <si>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</si>
  <si>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</si>
  <si>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</si>
  <si>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</si>
  <si>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</si>
  <si>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</si>
  <si>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</si>
  <si>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</si>
  <si>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</si>
  <si>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</si>
  <si>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</si>
  <si>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</si>
  <si>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</si>
  <si>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</si>
  <si>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</si>
  <si>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</si>
  <si>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H30667</t>
  </si>
  <si>
    <t>Resultados Alcanzados</t>
  </si>
  <si>
    <t>Primer Trimestre</t>
  </si>
  <si>
    <t>-----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</si>
  <si>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</si>
  <si>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</si>
  <si>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</si>
  <si>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</si>
  <si>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</si>
  <si>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</si>
  <si>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</si>
  <si>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</si>
  <si>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</si>
  <si>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</si>
  <si>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</si>
  <si>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</si>
  <si>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</si>
  <si>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</si>
  <si>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</si>
  <si>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</si>
  <si>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</si>
  <si>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</si>
  <si>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</si>
  <si>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</si>
  <si>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</si>
  <si>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</si>
  <si>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</si>
  <si>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</si>
  <si>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</si>
  <si>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</si>
  <si>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</si>
  <si>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</si>
  <si>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</si>
  <si>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</si>
  <si>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</si>
  <si>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</si>
  <si>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</si>
  <si>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</si>
  <si>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</si>
  <si>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</si>
  <si>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</si>
  <si>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</si>
  <si>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</si>
  <si>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</si>
  <si>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</si>
  <si>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</si>
  <si>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</si>
  <si>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</si>
  <si>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</si>
  <si>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</si>
  <si>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</si>
  <si>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</si>
  <si>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</si>
  <si>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</si>
  <si>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</si>
  <si>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</si>
  <si>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</si>
  <si>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</si>
  <si>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</si>
  <si>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</si>
  <si>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</si>
  <si>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</si>
  <si>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</si>
  <si>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</si>
  <si>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Ministerio de Hacienda</t>
  </si>
  <si>
    <t xml:space="preserve"> </t>
  </si>
  <si>
    <t xml:space="preserve">C.JU.O. : 1.06.01 - </t>
  </si>
  <si>
    <t>CARÁCTER……………………………………………….05</t>
  </si>
  <si>
    <t>UNIDAD ORGANIZATIVA……………………………..….03</t>
  </si>
  <si>
    <t>MINISTERIO DE HACIENDA  :INSTITUTO PROVINCIAL DE JUEGOS Y CASINOS</t>
  </si>
  <si>
    <t>ADMINISTRACIÓN TRIBUTARIA MENDOZA - LEY DE RESPONSABILIDAD FISCAL</t>
  </si>
  <si>
    <t>INFORME CONSOLIDADO DE INDICADORES</t>
  </si>
  <si>
    <t>PLANIF</t>
  </si>
  <si>
    <t>EJEC</t>
  </si>
  <si>
    <t>RATIO</t>
  </si>
  <si>
    <t>RECEPTORIA RODEO DE LA CRUZ</t>
  </si>
  <si>
    <t>RECEPTORIA LUJAN DE CUYO</t>
  </si>
  <si>
    <t>RECEPTORIA LAS HERAS</t>
  </si>
  <si>
    <t>RECEPTORIA LAVALLE</t>
  </si>
  <si>
    <t>RECEPTORIA GODOY CRUZ</t>
  </si>
  <si>
    <t>-</t>
  </si>
  <si>
    <t>RECEPTORIA LA CONSULTA</t>
  </si>
  <si>
    <t>RECEPTORIA EUGENIO BUSTOS</t>
  </si>
  <si>
    <t>RECEPTORIA TUPUNGATO</t>
  </si>
  <si>
    <t>DELEGACIÓN ZONA ESTE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</si>
  <si>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</si>
  <si>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</si>
  <si>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</si>
  <si>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</si>
  <si>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</si>
  <si>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</si>
  <si>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</si>
  <si>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</si>
  <si>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MENSURA</t>
  </si>
  <si>
    <t>DELEGACIÓN ZONA SUR</t>
  </si>
  <si>
    <t>FISCALIZACIÓN</t>
  </si>
  <si>
    <t>DELEGACIÓN VALLE DE UCO</t>
  </si>
  <si>
    <t>CARTOGRAFÍA</t>
  </si>
  <si>
    <t>IDEM</t>
  </si>
  <si>
    <t>AUDITORIA</t>
  </si>
  <si>
    <t>EXPLOTACIÓN</t>
  </si>
  <si>
    <t>DIRECCIÓN DE ADMINISTRACIÓN</t>
  </si>
  <si>
    <t>CONTABILIDAD</t>
  </si>
  <si>
    <t>COMPRAS Y CONTRATACIONES</t>
  </si>
  <si>
    <t>BALANCE Y PRESUPUESTO</t>
  </si>
  <si>
    <t>DIRECCIÓN ASUNTOS TÉCNICOS Y JURÍDICOS</t>
  </si>
  <si>
    <t>ASUNTOS LEGALES</t>
  </si>
  <si>
    <t>PROCESOS UNIVERSALES</t>
  </si>
  <si>
    <t>RECURSOS DE REVOCATORIA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</si>
  <si>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</si>
  <si>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</si>
  <si>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</si>
  <si>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</si>
  <si>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</si>
  <si>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</si>
  <si>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</si>
  <si>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</si>
  <si>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</si>
  <si>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DESPACHO</t>
  </si>
  <si>
    <t>COMUNICACIÓN Y PRENSA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</si>
  <si>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</si>
  <si>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</si>
  <si>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RESOLUCIÓN INTERNA ATM Nº 61/16 - INDICADORES DE GESTIÓN</t>
  </si>
  <si>
    <t>AREA</t>
  </si>
  <si>
    <t>PROMEDIO DE RATIOS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</si>
  <si>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</si>
  <si>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</si>
  <si>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</si>
  <si>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</si>
  <si>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 - ACTIVIDADES ECONÓMICAS</t>
  </si>
  <si>
    <t>DEPARTAMENTO ATENCIÓN CONTRIBUYENTES - PATRIMONIALES</t>
  </si>
  <si>
    <t>DEPARTAMENTO ATENCIÓN CONTRIBUYENTES - SELLOS Y TASA DE JUSTICIA</t>
  </si>
  <si>
    <t>DEPARTAMENTO PATRIMONIALES E INGRESOS VARIOS</t>
  </si>
  <si>
    <t xml:space="preserve">DEPARTAMENTO ACTIVIDADES ECONÓMICAS - </t>
  </si>
  <si>
    <t>DEPARTAMENTO GRANDES CONTRIBUYENTES</t>
  </si>
  <si>
    <t xml:space="preserve">DEPARTAMENTO DETERMINACIÓN DE OFICIO - </t>
  </si>
  <si>
    <t>DEPARTAMENTO CONTACT CENTER</t>
  </si>
  <si>
    <t>RECEPTORIA MAIPU</t>
  </si>
  <si>
    <t xml:space="preserve"> CONSEJO PROFESIONAL</t>
  </si>
  <si>
    <t>DELEGACION SAN RAFAEL</t>
  </si>
  <si>
    <t xml:space="preserve"> RECEPTORIA VILLA ATUEL</t>
  </si>
  <si>
    <t>RECEPTORIA MALARGUE</t>
  </si>
  <si>
    <t>DELEGACION VALLE DE UCO</t>
  </si>
  <si>
    <t>RECEPTORIA JUNIN</t>
  </si>
  <si>
    <t xml:space="preserve">DELEGACION CIUDAD AUT DE BUENOS AIRES </t>
  </si>
  <si>
    <t>DEPARTAMENTO GESTION DE COBRAZAS ADMINISTRATIVAS</t>
  </si>
  <si>
    <t>DIRECCION GENERAL DE CATASTRO</t>
  </si>
  <si>
    <t>FISICO</t>
  </si>
  <si>
    <t>JURIDICO</t>
  </si>
  <si>
    <t>ECONOMICO</t>
  </si>
  <si>
    <t>DEPOSITO</t>
  </si>
  <si>
    <t>DIRECCION GENERAL DE REGALIAS</t>
  </si>
  <si>
    <t>TESORERIA</t>
  </si>
  <si>
    <t>GESTION ADMINISTRATIVA</t>
  </si>
  <si>
    <t>ASISTENCIA TECNICA Y NORMATIVA</t>
  </si>
  <si>
    <t>RECURSOS JERARQUICOS</t>
  </si>
  <si>
    <t>DIRECCIÓN DE TECNOLOGÍAS DE LA INFORMACIÓN</t>
  </si>
  <si>
    <t xml:space="preserve"> OPERACIONES E INFRAESTRUCTURA </t>
  </si>
  <si>
    <t>CALIDAD Y GESTION DE PROYECTOS</t>
  </si>
  <si>
    <t>SUBDIRECCIÓN SECRETARÍA GENERAL</t>
  </si>
  <si>
    <t>GESTION DE CALIDAD</t>
  </si>
  <si>
    <t>DEPARTAMENTO CONSEJO LOTEOS</t>
  </si>
  <si>
    <t>CONSEJO DE LOTEOS</t>
  </si>
  <si>
    <t>Expedientes Ingresados de Otras Reparticiones (1)</t>
  </si>
  <si>
    <t>Expedientes Enviados a otros Organismos (1)</t>
  </si>
  <si>
    <t xml:space="preserve">Dictamenes Emitidos en el Periodo </t>
  </si>
  <si>
    <t xml:space="preserve">Consultas por asistencia jurídica en el Periodo </t>
  </si>
  <si>
    <t>CUADRO DE INDICADORES Y METAS  - META ANUAL y  3er TRIMESTRE 2018</t>
  </si>
  <si>
    <r>
      <t>LRF LEY Nº 7.314 - ANEXO 30 - ART. 44 Y 45 - 3</t>
    </r>
    <r>
      <rPr>
        <b/>
        <vertAlign val="superscript"/>
        <sz val="9"/>
        <color indexed="8"/>
        <rFont val="Verdana"/>
        <family val="2"/>
        <charset val="1"/>
      </rPr>
      <t>er</t>
    </r>
    <r>
      <rPr>
        <b/>
        <sz val="9"/>
        <color indexed="8"/>
        <rFont val="Verdana"/>
        <family val="2"/>
        <charset val="1"/>
      </rPr>
      <t xml:space="preserve"> TRIMESTRE 2018</t>
    </r>
  </si>
  <si>
    <t>JULIO</t>
  </si>
  <si>
    <t>AGOSTO</t>
  </si>
  <si>
    <t>SEPTIEMBRE</t>
  </si>
  <si>
    <t>C.J.U.O. 1 - 06 - 10 - 3º TRIMESTE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</si>
</sst>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_-* #,##0.00\ _€_-;\-* #,##0.00\ _€_-;_-* &quot;-&quot;??\ _€_-;_-@_-"/>
    <numFmt numFmtId="169" formatCode="0_ ;\-0\ "/>
    <numFmt numFmtId="170" formatCode="0.0"/>
    <numFmt numFmtId="171" formatCode="_-* #,##0\ _€_-;\-* #,##0\ _€_-;_-* &quot;-&quot;\ _€_-;_-@_-"/>
    <numFmt numFmtId="172" formatCode="#,##0_ ;\-#,##0\ "/>
    <numFmt numFmtId="173" formatCode="#,##0.00\ _€"/>
  </numFmts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Times New Roman"/>
      <family val="1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sz val="16"/>
      <color indexed="8"/>
      <name val="Calibri"/>
      <family val="2"/>
    </font>
    <font>
      <b/>
      <u/>
      <sz val="9"/>
      <name val="Arial"/>
      <family val="2"/>
    </font>
    <font>
      <sz val="10"/>
      <name val="Verdana"/>
      <family val="2"/>
    </font>
    <font>
      <b/>
      <sz val="11"/>
      <color indexed="16"/>
      <name val="Arial"/>
      <family val="2"/>
    </font>
    <font>
      <sz val="10"/>
      <color indexed="8"/>
      <name val="Verdana"/>
      <family val="2"/>
    </font>
    <font>
      <b/>
      <sz val="9"/>
      <color indexed="8"/>
      <name val="Verdana"/>
      <family val="2"/>
      <charset val="1"/>
    </font>
    <font>
      <sz val="9"/>
      <color indexed="8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color indexed="8"/>
      <name val="Arial"/>
      <family val="2"/>
    </font>
    <font>
      <b/>
      <sz val="9"/>
      <color indexed="9"/>
      <name val="Verdana"/>
      <family val="2"/>
      <charset val="1"/>
    </font>
    <font>
      <b/>
      <vertAlign val="superscript"/>
      <sz val="9"/>
      <color indexed="8"/>
      <name val="Verdana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19"/>
      </patternFill>
    </fill>
    <fill>
      <patternFill patternType="solid">
        <fgColor indexed="44"/>
        <bgColor indexed="49"/>
      </patternFill>
    </fill>
    <fill>
      <patternFill patternType="solid">
        <fgColor indexed="40"/>
        <bgColor indexed="49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4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4" borderId="0" applyNumberFormat="0" applyBorder="0" applyAlignment="0" applyProtection="0"/>
    <xf numFmtId="0" fontId="28" fillId="16" borderId="1" applyNumberFormat="0" applyAlignment="0" applyProtection="0"/>
    <xf numFmtId="0" fontId="29" fillId="17" borderId="2" applyNumberFormat="0" applyAlignment="0" applyProtection="0"/>
    <xf numFmtId="0" fontId="30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21" borderId="0" applyNumberFormat="0" applyBorder="0" applyAlignment="0" applyProtection="0"/>
    <xf numFmtId="0" fontId="32" fillId="7" borderId="1" applyNumberFormat="0" applyAlignment="0" applyProtection="0"/>
    <xf numFmtId="0" fontId="33" fillId="3" borderId="0" applyNumberFormat="0" applyBorder="0" applyAlignment="0" applyProtection="0"/>
    <xf numFmtId="165" fontId="16" fillId="0" borderId="0" applyFont="0" applyFill="0" applyBorder="0" applyAlignment="0" applyProtection="0"/>
    <xf numFmtId="0" fontId="34" fillId="22" borderId="0" applyNumberFormat="0" applyBorder="0" applyAlignment="0" applyProtection="0"/>
    <xf numFmtId="0" fontId="16" fillId="23" borderId="4" applyNumberFormat="0" applyFont="0" applyAlignment="0" applyProtection="0"/>
    <xf numFmtId="0" fontId="35" fillId="16" borderId="5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31" fillId="0" borderId="8" applyNumberFormat="0" applyFill="0" applyAlignment="0" applyProtection="0"/>
    <xf numFmtId="0" fontId="41" fillId="0" borderId="9" applyNumberFormat="0" applyFill="0" applyAlignment="0" applyProtection="0"/>
    <xf numFmtId="0" fontId="21" fillId="0" borderId="0"/>
    <xf numFmtId="165" fontId="21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5" fillId="0" borderId="0"/>
    <xf numFmtId="9" fontId="25" fillId="0" borderId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6" fillId="0" borderId="0"/>
    <xf numFmtId="0" fontId="16" fillId="0" borderId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45" fillId="0" borderId="0"/>
    <xf numFmtId="9" fontId="16" fillId="0" borderId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66">
    <xf numFmtId="0" fontId="0" fillId="0" borderId="0" xfId="0"/>
    <xf numFmtId="0" fontId="20" fillId="0" borderId="0" xfId="0" applyFont="1"/>
    <xf numFmtId="0" fontId="21" fillId="0" borderId="0" xfId="0" applyFont="1"/>
    <xf numFmtId="1" fontId="23" fillId="24" borderId="11" xfId="32" applyNumberFormat="1" applyFont="1" applyFill="1" applyBorder="1" applyAlignment="1">
      <alignment horizontal="center" vertical="center"/>
    </xf>
    <xf numFmtId="0" fontId="17" fillId="24" borderId="14" xfId="0" applyFont="1" applyFill="1" applyBorder="1"/>
    <xf numFmtId="1" fontId="23" fillId="24" borderId="15" xfId="32" applyNumberFormat="1" applyFont="1" applyFill="1" applyBorder="1" applyAlignment="1">
      <alignment horizontal="center" vertical="center"/>
    </xf>
    <xf numFmtId="0" fontId="23" fillId="24" borderId="16" xfId="0" applyFont="1" applyFill="1" applyBorder="1" applyAlignment="1">
      <alignment horizontal="center" vertical="center" wrapText="1"/>
    </xf>
    <xf numFmtId="0" fontId="20" fillId="0" borderId="0" xfId="0" applyFont="1" applyBorder="1"/>
    <xf numFmtId="0" fontId="24" fillId="0" borderId="17" xfId="0" applyFont="1" applyBorder="1" applyAlignment="1"/>
    <xf numFmtId="0" fontId="24" fillId="0" borderId="11" xfId="0" applyFont="1" applyBorder="1"/>
    <xf numFmtId="0" fontId="24" fillId="0" borderId="0" xfId="0" applyFont="1"/>
    <xf numFmtId="0" fontId="24" fillId="0" borderId="17" xfId="0" applyFont="1" applyFill="1" applyBorder="1" applyAlignment="1"/>
    <xf numFmtId="0" fontId="24" fillId="0" borderId="0" xfId="0" applyFont="1" applyFill="1"/>
    <xf numFmtId="0" fontId="24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24" fillId="26" borderId="15" xfId="0" applyFont="1" applyFill="1" applyBorder="1"/>
    <xf numFmtId="1" fontId="24" fillId="26" borderId="15" xfId="0" applyNumberFormat="1" applyFont="1" applyFill="1" applyBorder="1"/>
    <xf numFmtId="0" fontId="21" fillId="26" borderId="15" xfId="0" applyFont="1" applyFill="1" applyBorder="1"/>
    <xf numFmtId="0" fontId="21" fillId="26" borderId="16" xfId="0" applyFont="1" applyFill="1" applyBorder="1"/>
    <xf numFmtId="0" fontId="24" fillId="0" borderId="24" xfId="0" applyFont="1" applyBorder="1"/>
    <xf numFmtId="0" fontId="24" fillId="0" borderId="25" xfId="0" applyFont="1" applyBorder="1"/>
    <xf numFmtId="0" fontId="24" fillId="26" borderId="26" xfId="0" applyFont="1" applyFill="1" applyBorder="1"/>
    <xf numFmtId="0" fontId="24" fillId="0" borderId="11" xfId="0" applyFont="1" applyFill="1" applyBorder="1"/>
    <xf numFmtId="0" fontId="24" fillId="0" borderId="20" xfId="0" applyFont="1" applyBorder="1"/>
    <xf numFmtId="0" fontId="24" fillId="0" borderId="27" xfId="0" applyFont="1" applyBorder="1"/>
    <xf numFmtId="0" fontId="21" fillId="26" borderId="30" xfId="0" applyFont="1" applyFill="1" applyBorder="1"/>
    <xf numFmtId="0" fontId="20" fillId="0" borderId="0" xfId="0" applyFont="1" applyBorder="1" applyAlignment="1"/>
    <xf numFmtId="0" fontId="20" fillId="0" borderId="32" xfId="0" applyFont="1" applyBorder="1"/>
    <xf numFmtId="0" fontId="18" fillId="0" borderId="0" xfId="0" applyFont="1" applyBorder="1" applyAlignment="1">
      <alignment horizontal="center"/>
    </xf>
    <xf numFmtId="0" fontId="18" fillId="0" borderId="31" xfId="0" applyFont="1" applyBorder="1" applyAlignment="1">
      <alignment vertical="center"/>
    </xf>
    <xf numFmtId="0" fontId="24" fillId="0" borderId="17" xfId="0" applyFont="1" applyBorder="1"/>
    <xf numFmtId="0" fontId="24" fillId="0" borderId="34" xfId="0" applyFont="1" applyBorder="1" applyAlignment="1"/>
    <xf numFmtId="0" fontId="24" fillId="0" borderId="29" xfId="0" applyFont="1" applyBorder="1"/>
    <xf numFmtId="0" fontId="24" fillId="0" borderId="35" xfId="0" applyFont="1" applyBorder="1"/>
    <xf numFmtId="0" fontId="24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21" fillId="26" borderId="23" xfId="0" applyFont="1" applyFill="1" applyBorder="1"/>
    <xf numFmtId="0" fontId="17" fillId="25" borderId="37" xfId="0" applyFont="1" applyFill="1" applyBorder="1"/>
    <xf numFmtId="0" fontId="17" fillId="25" borderId="38" xfId="0" applyFont="1" applyFill="1" applyBorder="1"/>
    <xf numFmtId="0" fontId="21" fillId="26" borderId="26" xfId="0" applyFont="1" applyFill="1" applyBorder="1"/>
    <xf numFmtId="0" fontId="23" fillId="25" borderId="41" xfId="0" applyFont="1" applyFill="1" applyBorder="1" applyAlignment="1"/>
    <xf numFmtId="0" fontId="24" fillId="25" borderId="37" xfId="0" applyFont="1" applyFill="1" applyBorder="1"/>
    <xf numFmtId="0" fontId="23" fillId="25" borderId="42" xfId="0" applyFont="1" applyFill="1" applyBorder="1"/>
    <xf numFmtId="0" fontId="24" fillId="25" borderId="43" xfId="0" applyFont="1" applyFill="1" applyBorder="1"/>
    <xf numFmtId="0" fontId="24" fillId="25" borderId="39" xfId="0" applyFont="1" applyFill="1" applyBorder="1"/>
    <xf numFmtId="0" fontId="24" fillId="0" borderId="34" xfId="0" applyFont="1" applyBorder="1"/>
    <xf numFmtId="0" fontId="24" fillId="0" borderId="19" xfId="0" applyFont="1" applyBorder="1"/>
    <xf numFmtId="0" fontId="24" fillId="0" borderId="12" xfId="0" applyFont="1" applyFill="1" applyBorder="1"/>
    <xf numFmtId="0" fontId="24" fillId="0" borderId="12" xfId="0" applyFont="1" applyBorder="1"/>
    <xf numFmtId="0" fontId="24" fillId="0" borderId="21" xfId="0" applyFont="1" applyBorder="1"/>
    <xf numFmtId="0" fontId="23" fillId="25" borderId="41" xfId="0" applyFont="1" applyFill="1" applyBorder="1"/>
    <xf numFmtId="0" fontId="24" fillId="0" borderId="34" xfId="0" applyFont="1" applyFill="1" applyBorder="1"/>
    <xf numFmtId="3" fontId="24" fillId="26" borderId="29" xfId="0" applyNumberFormat="1" applyFont="1" applyFill="1" applyBorder="1"/>
    <xf numFmtId="3" fontId="24" fillId="0" borderId="29" xfId="0" applyNumberFormat="1" applyFont="1" applyFill="1" applyBorder="1"/>
    <xf numFmtId="0" fontId="24" fillId="0" borderId="24" xfId="0" applyFont="1" applyFill="1" applyBorder="1"/>
    <xf numFmtId="3" fontId="24" fillId="26" borderId="46" xfId="0" applyNumberFormat="1" applyFont="1" applyFill="1" applyBorder="1"/>
    <xf numFmtId="3" fontId="24" fillId="26" borderId="25" xfId="0" applyNumberFormat="1" applyFont="1" applyFill="1" applyBorder="1"/>
    <xf numFmtId="3" fontId="24" fillId="0" borderId="25" xfId="0" applyNumberFormat="1" applyFont="1" applyFill="1" applyBorder="1"/>
    <xf numFmtId="4" fontId="21" fillId="0" borderId="0" xfId="0" applyNumberFormat="1" applyFont="1"/>
    <xf numFmtId="0" fontId="23" fillId="24" borderId="48" xfId="0" applyFont="1" applyFill="1" applyBorder="1" applyAlignment="1">
      <alignment horizontal="center" vertical="center" wrapText="1"/>
    </xf>
    <xf numFmtId="0" fontId="0" fillId="0" borderId="49" xfId="0" applyBorder="1" applyAlignment="1"/>
    <xf numFmtId="0" fontId="0" fillId="0" borderId="50" xfId="0" applyBorder="1" applyAlignment="1"/>
    <xf numFmtId="0" fontId="0" fillId="0" borderId="50" xfId="0" applyBorder="1"/>
    <xf numFmtId="0" fontId="0" fillId="0" borderId="47" xfId="0" applyBorder="1"/>
    <xf numFmtId="0" fontId="20" fillId="0" borderId="31" xfId="0" applyFont="1" applyBorder="1"/>
    <xf numFmtId="0" fontId="0" fillId="0" borderId="51" xfId="0" applyBorder="1"/>
    <xf numFmtId="0" fontId="0" fillId="0" borderId="31" xfId="0" applyBorder="1"/>
    <xf numFmtId="0" fontId="18" fillId="0" borderId="0" xfId="0" applyFont="1" applyBorder="1" applyAlignment="1"/>
    <xf numFmtId="0" fontId="23" fillId="24" borderId="10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1" fontId="23" fillId="24" borderId="52" xfId="32" applyNumberFormat="1" applyFont="1" applyFill="1" applyBorder="1" applyAlignment="1">
      <alignment horizontal="center" vertical="center"/>
    </xf>
    <xf numFmtId="0" fontId="23" fillId="24" borderId="54" xfId="0" applyFont="1" applyFill="1" applyBorder="1" applyAlignment="1">
      <alignment horizontal="center"/>
    </xf>
    <xf numFmtId="0" fontId="24" fillId="0" borderId="55" xfId="0" applyFont="1" applyFill="1" applyBorder="1"/>
    <xf numFmtId="1" fontId="24" fillId="0" borderId="52" xfId="0" applyNumberFormat="1" applyFont="1" applyFill="1" applyBorder="1"/>
    <xf numFmtId="0" fontId="24" fillId="0" borderId="52" xfId="0" applyFont="1" applyFill="1" applyBorder="1"/>
    <xf numFmtId="0" fontId="24" fillId="0" borderId="56" xfId="0" applyFont="1" applyFill="1" applyBorder="1"/>
    <xf numFmtId="0" fontId="0" fillId="25" borderId="55" xfId="0" applyFill="1" applyBorder="1"/>
    <xf numFmtId="0" fontId="0" fillId="25" borderId="52" xfId="0" applyFill="1" applyBorder="1"/>
    <xf numFmtId="0" fontId="21" fillId="0" borderId="52" xfId="0" applyFont="1" applyFill="1" applyBorder="1"/>
    <xf numFmtId="3" fontId="21" fillId="0" borderId="52" xfId="0" applyNumberFormat="1" applyFont="1" applyFill="1" applyBorder="1"/>
    <xf numFmtId="0" fontId="21" fillId="0" borderId="58" xfId="0" applyFont="1" applyFill="1" applyBorder="1"/>
    <xf numFmtId="3" fontId="21" fillId="0" borderId="55" xfId="0" applyNumberFormat="1" applyFont="1" applyFill="1" applyBorder="1"/>
    <xf numFmtId="3" fontId="21" fillId="0" borderId="56" xfId="0" applyNumberFormat="1" applyFont="1" applyFill="1" applyBorder="1"/>
    <xf numFmtId="0" fontId="21" fillId="0" borderId="55" xfId="0" applyFont="1" applyFill="1" applyBorder="1"/>
    <xf numFmtId="0" fontId="21" fillId="0" borderId="50" xfId="0" applyFont="1" applyFill="1" applyBorder="1"/>
    <xf numFmtId="0" fontId="18" fillId="0" borderId="59" xfId="0" applyFont="1" applyBorder="1" applyAlignment="1"/>
    <xf numFmtId="0" fontId="18" fillId="0" borderId="13" xfId="0" applyFont="1" applyBorder="1" applyAlignment="1"/>
    <xf numFmtId="0" fontId="20" fillId="0" borderId="13" xfId="0" applyFont="1" applyBorder="1" applyAlignment="1"/>
    <xf numFmtId="0" fontId="20" fillId="0" borderId="13" xfId="0" applyFont="1" applyBorder="1"/>
    <xf numFmtId="0" fontId="20" fillId="0" borderId="53" xfId="0" applyFont="1" applyBorder="1"/>
    <xf numFmtId="0" fontId="24" fillId="25" borderId="38" xfId="0" applyFont="1" applyFill="1" applyBorder="1"/>
    <xf numFmtId="3" fontId="24" fillId="0" borderId="15" xfId="0" applyNumberFormat="1" applyFont="1" applyFill="1" applyBorder="1"/>
    <xf numFmtId="3" fontId="24" fillId="0" borderId="23" xfId="0" applyNumberFormat="1" applyFont="1" applyFill="1" applyBorder="1"/>
    <xf numFmtId="3" fontId="24" fillId="0" borderId="26" xfId="0" applyNumberFormat="1" applyFont="1" applyFill="1" applyBorder="1"/>
    <xf numFmtId="3" fontId="24" fillId="26" borderId="36" xfId="0" applyNumberFormat="1" applyFont="1" applyFill="1" applyBorder="1"/>
    <xf numFmtId="3" fontId="24" fillId="26" borderId="11" xfId="0" applyNumberFormat="1" applyFont="1" applyFill="1" applyBorder="1"/>
    <xf numFmtId="3" fontId="24" fillId="26" borderId="28" xfId="0" applyNumberFormat="1" applyFont="1" applyFill="1" applyBorder="1"/>
    <xf numFmtId="3" fontId="24" fillId="0" borderId="11" xfId="0" applyNumberFormat="1" applyFont="1" applyFill="1" applyBorder="1"/>
    <xf numFmtId="3" fontId="24" fillId="26" borderId="33" xfId="0" applyNumberFormat="1" applyFont="1" applyFill="1" applyBorder="1"/>
    <xf numFmtId="3" fontId="24" fillId="25" borderId="43" xfId="0" applyNumberFormat="1" applyFont="1" applyFill="1" applyBorder="1"/>
    <xf numFmtId="3" fontId="24" fillId="25" borderId="44" xfId="0" applyNumberFormat="1" applyFont="1" applyFill="1" applyBorder="1"/>
    <xf numFmtId="3" fontId="23" fillId="25" borderId="44" xfId="0" applyNumberFormat="1" applyFont="1" applyFill="1" applyBorder="1"/>
    <xf numFmtId="3" fontId="23" fillId="25" borderId="43" xfId="0" applyNumberFormat="1" applyFont="1" applyFill="1" applyBorder="1"/>
    <xf numFmtId="3" fontId="24" fillId="25" borderId="40" xfId="0" applyNumberFormat="1" applyFont="1" applyFill="1" applyBorder="1"/>
    <xf numFmtId="3" fontId="24" fillId="0" borderId="36" xfId="0" applyNumberFormat="1" applyFont="1" applyBorder="1"/>
    <xf numFmtId="3" fontId="23" fillId="25" borderId="36" xfId="0" applyNumberFormat="1" applyFont="1" applyFill="1" applyBorder="1"/>
    <xf numFmtId="3" fontId="23" fillId="25" borderId="29" xfId="0" applyNumberFormat="1" applyFont="1" applyFill="1" applyBorder="1"/>
    <xf numFmtId="3" fontId="24" fillId="25" borderId="23" xfId="0" applyNumberFormat="1" applyFont="1" applyFill="1" applyBorder="1"/>
    <xf numFmtId="3" fontId="24" fillId="0" borderId="28" xfId="0" applyNumberFormat="1" applyFont="1" applyBorder="1"/>
    <xf numFmtId="3" fontId="23" fillId="25" borderId="28" xfId="0" applyNumberFormat="1" applyFont="1" applyFill="1" applyBorder="1"/>
    <xf numFmtId="3" fontId="23" fillId="25" borderId="11" xfId="0" applyNumberFormat="1" applyFont="1" applyFill="1" applyBorder="1"/>
    <xf numFmtId="3" fontId="24" fillId="25" borderId="15" xfId="0" applyNumberFormat="1" applyFont="1" applyFill="1" applyBorder="1"/>
    <xf numFmtId="3" fontId="24" fillId="26" borderId="12" xfId="0" applyNumberFormat="1" applyFont="1" applyFill="1" applyBorder="1"/>
    <xf numFmtId="3" fontId="24" fillId="0" borderId="12" xfId="0" applyNumberFormat="1" applyFont="1" applyFill="1" applyBorder="1"/>
    <xf numFmtId="3" fontId="24" fillId="0" borderId="16" xfId="0" applyNumberFormat="1" applyFont="1" applyFill="1" applyBorder="1"/>
    <xf numFmtId="3" fontId="24" fillId="25" borderId="37" xfId="0" applyNumberFormat="1" applyFont="1" applyFill="1" applyBorder="1"/>
    <xf numFmtId="3" fontId="23" fillId="25" borderId="37" xfId="0" applyNumberFormat="1" applyFont="1" applyFill="1" applyBorder="1"/>
    <xf numFmtId="3" fontId="23" fillId="25" borderId="38" xfId="0" applyNumberFormat="1" applyFont="1" applyFill="1" applyBorder="1"/>
    <xf numFmtId="0" fontId="22" fillId="0" borderId="0" xfId="53" applyFont="1" applyAlignment="1">
      <alignment horizontal="left" vertical="center"/>
    </xf>
    <xf numFmtId="0" fontId="16" fillId="0" borderId="0" xfId="53" applyAlignment="1">
      <alignment horizontal="center" vertical="center"/>
    </xf>
    <xf numFmtId="0" fontId="17" fillId="0" borderId="0" xfId="53" applyFont="1" applyAlignment="1">
      <alignment horizontal="center" vertical="center"/>
    </xf>
    <xf numFmtId="0" fontId="18" fillId="0" borderId="0" xfId="53" applyFont="1" applyAlignment="1">
      <alignment horizontal="left" vertical="center"/>
    </xf>
    <xf numFmtId="0" fontId="20" fillId="0" borderId="0" xfId="53" applyFont="1" applyAlignment="1">
      <alignment horizontal="center" vertical="center"/>
    </xf>
    <xf numFmtId="0" fontId="18" fillId="0" borderId="0" xfId="53" applyFont="1" applyBorder="1" applyAlignment="1">
      <alignment horizontal="left" vertical="center"/>
    </xf>
    <xf numFmtId="0" fontId="16" fillId="0" borderId="13" xfId="53" applyBorder="1"/>
    <xf numFmtId="0" fontId="23" fillId="24" borderId="11" xfId="53" applyFont="1" applyFill="1" applyBorder="1" applyAlignment="1">
      <alignment horizontal="center" vertical="center"/>
    </xf>
    <xf numFmtId="0" fontId="23" fillId="24" borderId="20" xfId="53" applyFont="1" applyFill="1" applyBorder="1" applyAlignment="1">
      <alignment horizontal="center" vertical="center" wrapText="1"/>
    </xf>
    <xf numFmtId="0" fontId="23" fillId="24" borderId="21" xfId="53" applyFont="1" applyFill="1" applyBorder="1" applyAlignment="1">
      <alignment horizontal="center" vertical="center" wrapText="1"/>
    </xf>
    <xf numFmtId="0" fontId="23" fillId="24" borderId="48" xfId="53" applyFont="1" applyFill="1" applyBorder="1" applyAlignment="1">
      <alignment horizontal="center" vertical="center" wrapText="1"/>
    </xf>
    <xf numFmtId="0" fontId="24" fillId="0" borderId="17" xfId="53" applyFont="1" applyBorder="1" applyAlignment="1">
      <alignment horizontal="left" vertical="center"/>
    </xf>
    <xf numFmtId="0" fontId="24" fillId="0" borderId="11" xfId="53" applyFont="1" applyBorder="1" applyAlignment="1">
      <alignment horizontal="center" vertical="center"/>
    </xf>
    <xf numFmtId="0" fontId="24" fillId="0" borderId="11" xfId="53" quotePrefix="1" applyFont="1" applyBorder="1" applyAlignment="1">
      <alignment horizontal="center" vertical="center" wrapText="1"/>
    </xf>
    <xf numFmtId="0" fontId="23" fillId="0" borderId="18" xfId="53" applyFont="1" applyBorder="1" applyAlignment="1">
      <alignment horizontal="center" vertical="center"/>
    </xf>
    <xf numFmtId="0" fontId="24" fillId="26" borderId="11" xfId="53" applyFont="1" applyFill="1" applyBorder="1" applyAlignment="1">
      <alignment horizontal="right" vertical="center"/>
    </xf>
    <xf numFmtId="0" fontId="24" fillId="28" borderId="15" xfId="53" applyFont="1" applyFill="1" applyBorder="1" applyAlignment="1">
      <alignment horizontal="center" vertical="center"/>
    </xf>
    <xf numFmtId="0" fontId="24" fillId="26" borderId="11" xfId="53" quotePrefix="1" applyFont="1" applyFill="1" applyBorder="1" applyAlignment="1">
      <alignment horizontal="right" vertical="center" wrapText="1"/>
    </xf>
    <xf numFmtId="0" fontId="24" fillId="28" borderId="15" xfId="53" quotePrefix="1" applyFont="1" applyFill="1" applyBorder="1" applyAlignment="1">
      <alignment horizontal="center" vertical="center" wrapText="1"/>
    </xf>
    <xf numFmtId="0" fontId="23" fillId="0" borderId="18" xfId="53" quotePrefix="1" applyFont="1" applyBorder="1" applyAlignment="1">
      <alignment horizontal="center" vertical="center" wrapText="1"/>
    </xf>
    <xf numFmtId="0" fontId="24" fillId="26" borderId="11" xfId="53" applyFont="1" applyFill="1" applyBorder="1" applyAlignment="1">
      <alignment horizontal="right" vertical="center" wrapText="1"/>
    </xf>
    <xf numFmtId="0" fontId="24" fillId="28" borderId="15" xfId="53" applyFont="1" applyFill="1" applyBorder="1" applyAlignment="1">
      <alignment horizontal="center" vertical="center" wrapText="1"/>
    </xf>
    <xf numFmtId="3" fontId="24" fillId="0" borderId="11" xfId="55" quotePrefix="1" applyNumberFormat="1" applyFont="1" applyBorder="1" applyAlignment="1">
      <alignment horizontal="right" vertical="center" wrapText="1"/>
    </xf>
    <xf numFmtId="3" fontId="24" fillId="0" borderId="11" xfId="55" applyNumberFormat="1" applyFont="1" applyBorder="1" applyAlignment="1">
      <alignment horizontal="right" vertical="center"/>
    </xf>
    <xf numFmtId="4" fontId="24" fillId="26" borderId="11" xfId="55" applyNumberFormat="1" applyFont="1" applyFill="1" applyBorder="1" applyAlignment="1">
      <alignment horizontal="right" vertical="center"/>
    </xf>
    <xf numFmtId="4" fontId="24" fillId="28" borderId="15" xfId="55" applyNumberFormat="1" applyFont="1" applyFill="1" applyBorder="1" applyAlignment="1">
      <alignment horizontal="right" vertical="center"/>
    </xf>
    <xf numFmtId="3" fontId="23" fillId="0" borderId="18" xfId="53" applyNumberFormat="1" applyFont="1" applyBorder="1" applyAlignment="1">
      <alignment horizontal="center" vertical="center"/>
    </xf>
    <xf numFmtId="3" fontId="24" fillId="0" borderId="11" xfId="53" quotePrefix="1" applyNumberFormat="1" applyFont="1" applyBorder="1" applyAlignment="1">
      <alignment horizontal="right" vertical="center" wrapText="1"/>
    </xf>
    <xf numFmtId="3" fontId="24" fillId="0" borderId="11" xfId="53" applyNumberFormat="1" applyFont="1" applyBorder="1" applyAlignment="1">
      <alignment horizontal="right" vertical="center"/>
    </xf>
    <xf numFmtId="3" fontId="24" fillId="26" borderId="11" xfId="53" applyNumberFormat="1" applyFont="1" applyFill="1" applyBorder="1" applyAlignment="1">
      <alignment horizontal="right" vertical="center"/>
    </xf>
    <xf numFmtId="3" fontId="24" fillId="28" borderId="15" xfId="53" applyNumberFormat="1" applyFont="1" applyFill="1" applyBorder="1" applyAlignment="1">
      <alignment horizontal="right" vertical="center"/>
    </xf>
    <xf numFmtId="167" fontId="24" fillId="26" borderId="11" xfId="53" applyNumberFormat="1" applyFont="1" applyFill="1" applyBorder="1" applyAlignment="1">
      <alignment horizontal="right" vertical="center" wrapText="1"/>
    </xf>
    <xf numFmtId="166" fontId="24" fillId="26" borderId="11" xfId="53" quotePrefix="1" applyNumberFormat="1" applyFont="1" applyFill="1" applyBorder="1" applyAlignment="1">
      <alignment horizontal="right" vertical="center" wrapText="1"/>
    </xf>
    <xf numFmtId="167" fontId="24" fillId="28" borderId="15" xfId="53" quotePrefix="1" applyNumberFormat="1" applyFont="1" applyFill="1" applyBorder="1" applyAlignment="1">
      <alignment horizontal="right" vertical="center" wrapText="1"/>
    </xf>
    <xf numFmtId="166" fontId="23" fillId="0" borderId="18" xfId="53" applyNumberFormat="1" applyFont="1" applyBorder="1" applyAlignment="1">
      <alignment horizontal="right" vertical="center"/>
    </xf>
    <xf numFmtId="0" fontId="24" fillId="26" borderId="12" xfId="53" applyFont="1" applyFill="1" applyBorder="1" applyAlignment="1">
      <alignment horizontal="right" vertical="center"/>
    </xf>
    <xf numFmtId="0" fontId="24" fillId="26" borderId="12" xfId="53" applyFont="1" applyFill="1" applyBorder="1" applyAlignment="1">
      <alignment horizontal="center" vertical="center"/>
    </xf>
    <xf numFmtId="0" fontId="24" fillId="28" borderId="16" xfId="53" applyFont="1" applyFill="1" applyBorder="1" applyAlignment="1">
      <alignment horizontal="center" vertical="center"/>
    </xf>
    <xf numFmtId="0" fontId="23" fillId="25" borderId="17" xfId="53" applyFont="1" applyFill="1" applyBorder="1" applyAlignment="1">
      <alignment horizontal="left" vertical="center"/>
    </xf>
    <xf numFmtId="0" fontId="24" fillId="25" borderId="11" xfId="53" applyFont="1" applyFill="1" applyBorder="1" applyAlignment="1">
      <alignment horizontal="center" vertical="center"/>
    </xf>
    <xf numFmtId="0" fontId="24" fillId="25" borderId="22" xfId="53" applyFont="1" applyFill="1" applyBorder="1" applyAlignment="1">
      <alignment horizontal="center" vertical="center"/>
    </xf>
    <xf numFmtId="0" fontId="24" fillId="25" borderId="10" xfId="53" applyFont="1" applyFill="1" applyBorder="1" applyAlignment="1">
      <alignment horizontal="center" vertical="center"/>
    </xf>
    <xf numFmtId="0" fontId="24" fillId="25" borderId="14" xfId="53" applyFont="1" applyFill="1" applyBorder="1" applyAlignment="1">
      <alignment horizontal="center" vertical="center"/>
    </xf>
    <xf numFmtId="0" fontId="23" fillId="25" borderId="18" xfId="53" applyFont="1" applyFill="1" applyBorder="1" applyAlignment="1">
      <alignment horizontal="center" vertical="center"/>
    </xf>
    <xf numFmtId="0" fontId="23" fillId="0" borderId="17" xfId="53" applyFont="1" applyBorder="1" applyAlignment="1">
      <alignment horizontal="left" vertical="center"/>
    </xf>
    <xf numFmtId="0" fontId="24" fillId="28" borderId="17" xfId="53" applyFont="1" applyFill="1" applyBorder="1" applyAlignment="1">
      <alignment horizontal="center" vertical="center"/>
    </xf>
    <xf numFmtId="0" fontId="24" fillId="26" borderId="28" xfId="53" applyFont="1" applyFill="1" applyBorder="1" applyAlignment="1">
      <alignment horizontal="center" vertical="center"/>
    </xf>
    <xf numFmtId="0" fontId="24" fillId="26" borderId="11" xfId="53" applyFont="1" applyFill="1" applyBorder="1" applyAlignment="1">
      <alignment horizontal="center" vertical="center"/>
    </xf>
    <xf numFmtId="0" fontId="24" fillId="25" borderId="17" xfId="53" applyFont="1" applyFill="1" applyBorder="1" applyAlignment="1">
      <alignment horizontal="center" vertical="center"/>
    </xf>
    <xf numFmtId="0" fontId="24" fillId="25" borderId="28" xfId="53" applyFont="1" applyFill="1" applyBorder="1" applyAlignment="1">
      <alignment horizontal="center" vertical="center"/>
    </xf>
    <xf numFmtId="0" fontId="24" fillId="25" borderId="18" xfId="53" applyFont="1" applyFill="1" applyBorder="1" applyAlignment="1">
      <alignment horizontal="center" vertical="center"/>
    </xf>
    <xf numFmtId="0" fontId="24" fillId="0" borderId="20" xfId="53" applyFont="1" applyBorder="1" applyAlignment="1">
      <alignment horizontal="center" vertical="center"/>
    </xf>
    <xf numFmtId="0" fontId="24" fillId="26" borderId="0" xfId="53" applyFont="1" applyFill="1" applyBorder="1" applyAlignment="1">
      <alignment horizontal="center" vertical="center"/>
    </xf>
    <xf numFmtId="0" fontId="24" fillId="0" borderId="19" xfId="53" applyFont="1" applyBorder="1" applyAlignment="1">
      <alignment horizontal="left" vertical="center"/>
    </xf>
    <xf numFmtId="0" fontId="24" fillId="0" borderId="12" xfId="53" applyFont="1" applyBorder="1" applyAlignment="1">
      <alignment horizontal="center" vertical="center"/>
    </xf>
    <xf numFmtId="0" fontId="24" fillId="0" borderId="21" xfId="53" applyFont="1" applyBorder="1" applyAlignment="1">
      <alignment horizontal="center" vertical="center"/>
    </xf>
    <xf numFmtId="0" fontId="24" fillId="28" borderId="19" xfId="53" applyFont="1" applyFill="1" applyBorder="1" applyAlignment="1">
      <alignment horizontal="center" vertical="center"/>
    </xf>
    <xf numFmtId="0" fontId="24" fillId="26" borderId="45" xfId="53" applyFont="1" applyFill="1" applyBorder="1" applyAlignment="1">
      <alignment horizontal="center" vertical="center"/>
    </xf>
    <xf numFmtId="0" fontId="23" fillId="0" borderId="48" xfId="53" applyFont="1" applyBorder="1" applyAlignment="1">
      <alignment horizontal="center" vertical="center"/>
    </xf>
    <xf numFmtId="0" fontId="24" fillId="28" borderId="26" xfId="53" applyFont="1" applyFill="1" applyBorder="1" applyAlignment="1">
      <alignment horizontal="center" vertical="center"/>
    </xf>
    <xf numFmtId="0" fontId="24" fillId="28" borderId="23" xfId="53" applyFont="1" applyFill="1" applyBorder="1" applyAlignment="1">
      <alignment horizontal="center" vertical="center"/>
    </xf>
    <xf numFmtId="0" fontId="24" fillId="0" borderId="20" xfId="53" quotePrefix="1" applyFont="1" applyBorder="1" applyAlignment="1">
      <alignment horizontal="center" vertical="center" wrapText="1"/>
    </xf>
    <xf numFmtId="0" fontId="24" fillId="0" borderId="60" xfId="53" applyFont="1" applyBorder="1" applyAlignment="1">
      <alignment horizontal="center" vertical="center"/>
    </xf>
    <xf numFmtId="0" fontId="24" fillId="0" borderId="61" xfId="53" applyFont="1" applyBorder="1" applyAlignment="1">
      <alignment horizontal="center" vertical="center"/>
    </xf>
    <xf numFmtId="0" fontId="24" fillId="0" borderId="17" xfId="53" applyFont="1" applyBorder="1" applyAlignment="1">
      <alignment horizontal="right" vertical="center"/>
    </xf>
    <xf numFmtId="0" fontId="24" fillId="0" borderId="61" xfId="53" quotePrefix="1" applyFont="1" applyBorder="1" applyAlignment="1">
      <alignment horizontal="center" vertical="center" wrapText="1"/>
    </xf>
    <xf numFmtId="0" fontId="24" fillId="0" borderId="17" xfId="53" quotePrefix="1" applyFont="1" applyBorder="1" applyAlignment="1">
      <alignment horizontal="right" vertical="center" wrapText="1"/>
    </xf>
    <xf numFmtId="3" fontId="24" fillId="0" borderId="20" xfId="55" applyNumberFormat="1" applyFont="1" applyBorder="1" applyAlignment="1">
      <alignment horizontal="right" vertical="center"/>
    </xf>
    <xf numFmtId="3" fontId="24" fillId="0" borderId="62" xfId="53" applyNumberFormat="1" applyFont="1" applyBorder="1" applyAlignment="1">
      <alignment horizontal="center" vertical="center"/>
    </xf>
    <xf numFmtId="4" fontId="24" fillId="0" borderId="62" xfId="53" applyNumberFormat="1" applyFont="1" applyBorder="1" applyAlignment="1">
      <alignment horizontal="center" vertical="center"/>
    </xf>
    <xf numFmtId="3" fontId="24" fillId="0" borderId="20" xfId="53" applyNumberFormat="1" applyFont="1" applyBorder="1" applyAlignment="1">
      <alignment horizontal="right" vertical="center"/>
    </xf>
    <xf numFmtId="3" fontId="24" fillId="0" borderId="61" xfId="53" applyNumberFormat="1" applyFont="1" applyBorder="1" applyAlignment="1">
      <alignment horizontal="center" vertical="center"/>
    </xf>
    <xf numFmtId="3" fontId="24" fillId="0" borderId="17" xfId="53" applyNumberFormat="1" applyFont="1" applyBorder="1" applyAlignment="1">
      <alignment horizontal="right" vertical="center"/>
    </xf>
    <xf numFmtId="166" fontId="24" fillId="0" borderId="20" xfId="53" quotePrefix="1" applyNumberFormat="1" applyFont="1" applyBorder="1" applyAlignment="1">
      <alignment horizontal="right" vertical="center" wrapText="1"/>
    </xf>
    <xf numFmtId="166" fontId="24" fillId="0" borderId="61" xfId="53" applyNumberFormat="1" applyFont="1" applyBorder="1" applyAlignment="1">
      <alignment horizontal="right" vertical="center"/>
    </xf>
    <xf numFmtId="167" fontId="24" fillId="0" borderId="61" xfId="53" applyNumberFormat="1" applyFont="1" applyBorder="1" applyAlignment="1">
      <alignment horizontal="right" vertical="center"/>
    </xf>
    <xf numFmtId="166" fontId="24" fillId="0" borderId="17" xfId="53" applyNumberFormat="1" applyFont="1" applyBorder="1" applyAlignment="1">
      <alignment horizontal="right" vertical="center" wrapText="1"/>
    </xf>
    <xf numFmtId="0" fontId="24" fillId="0" borderId="63" xfId="53" applyFont="1" applyBorder="1" applyAlignment="1">
      <alignment horizontal="center" vertical="center"/>
    </xf>
    <xf numFmtId="0" fontId="24" fillId="0" borderId="19" xfId="53" applyFont="1" applyBorder="1" applyAlignment="1">
      <alignment horizontal="center" vertical="center"/>
    </xf>
    <xf numFmtId="0" fontId="24" fillId="26" borderId="25" xfId="53" applyFont="1" applyFill="1" applyBorder="1" applyAlignment="1">
      <alignment horizontal="center" vertical="center"/>
    </xf>
    <xf numFmtId="0" fontId="24" fillId="28" borderId="18" xfId="53" applyFont="1" applyFill="1" applyBorder="1" applyAlignment="1">
      <alignment horizontal="center" vertical="center"/>
    </xf>
    <xf numFmtId="0" fontId="24" fillId="26" borderId="29" xfId="53" applyFont="1" applyFill="1" applyBorder="1" applyAlignment="1">
      <alignment horizontal="center" vertical="center"/>
    </xf>
    <xf numFmtId="0" fontId="16" fillId="0" borderId="0" xfId="53"/>
    <xf numFmtId="0" fontId="47" fillId="0" borderId="0" xfId="53" applyFont="1" applyFill="1" applyAlignment="1">
      <alignment vertical="center"/>
    </xf>
    <xf numFmtId="0" fontId="48" fillId="0" borderId="0" xfId="53" applyFont="1" applyAlignment="1">
      <alignment vertical="center" wrapText="1"/>
    </xf>
    <xf numFmtId="0" fontId="49" fillId="0" borderId="0" xfId="53" applyFont="1" applyAlignment="1">
      <alignment vertical="center"/>
    </xf>
    <xf numFmtId="0" fontId="47" fillId="0" borderId="0" xfId="53" applyFont="1" applyFill="1" applyAlignment="1">
      <alignment horizontal="center" vertical="center"/>
    </xf>
    <xf numFmtId="0" fontId="46" fillId="0" borderId="0" xfId="53" applyFont="1" applyFill="1" applyBorder="1" applyAlignment="1">
      <alignment horizontal="center" vertical="center"/>
    </xf>
    <xf numFmtId="0" fontId="47" fillId="29" borderId="0" xfId="53" applyFont="1" applyFill="1" applyBorder="1" applyAlignment="1">
      <alignment vertical="center"/>
    </xf>
    <xf numFmtId="1" fontId="23" fillId="24" borderId="57" xfId="54" applyNumberFormat="1" applyFont="1" applyFill="1" applyBorder="1" applyAlignment="1">
      <alignment horizontal="center" vertical="center"/>
    </xf>
    <xf numFmtId="1" fontId="23" fillId="24" borderId="64" xfId="54" applyNumberFormat="1" applyFont="1" applyFill="1" applyBorder="1" applyAlignment="1">
      <alignment horizontal="center" vertical="center"/>
    </xf>
    <xf numFmtId="0" fontId="23" fillId="24" borderId="66" xfId="53" applyFont="1" applyFill="1" applyBorder="1" applyAlignment="1">
      <alignment horizontal="center" vertical="center" wrapText="1"/>
    </xf>
    <xf numFmtId="0" fontId="23" fillId="24" borderId="42" xfId="53" applyFont="1" applyFill="1" applyBorder="1" applyAlignment="1">
      <alignment horizontal="center" vertical="center" wrapText="1"/>
    </xf>
    <xf numFmtId="0" fontId="23" fillId="24" borderId="43" xfId="53" applyFont="1" applyFill="1" applyBorder="1" applyAlignment="1">
      <alignment horizontal="center" vertical="center" wrapText="1"/>
    </xf>
    <xf numFmtId="0" fontId="23" fillId="24" borderId="40" xfId="53" applyFont="1" applyFill="1" applyBorder="1" applyAlignment="1">
      <alignment horizontal="center" vertical="center" wrapText="1"/>
    </xf>
    <xf numFmtId="0" fontId="24" fillId="0" borderId="11" xfId="53" applyFont="1" applyBorder="1" applyAlignment="1">
      <alignment horizontal="center" vertical="center" wrapText="1"/>
    </xf>
    <xf numFmtId="0" fontId="24" fillId="0" borderId="20" xfId="53" applyFont="1" applyBorder="1" applyAlignment="1">
      <alignment horizontal="center" vertical="center" wrapText="1"/>
    </xf>
    <xf numFmtId="0" fontId="24" fillId="0" borderId="22" xfId="53" quotePrefix="1" applyFont="1" applyBorder="1" applyAlignment="1">
      <alignment horizontal="right" vertical="center" wrapText="1"/>
    </xf>
    <xf numFmtId="0" fontId="24" fillId="26" borderId="10" xfId="53" quotePrefix="1" applyFont="1" applyFill="1" applyBorder="1" applyAlignment="1">
      <alignment horizontal="right" vertical="center" wrapText="1"/>
    </xf>
    <xf numFmtId="0" fontId="24" fillId="28" borderId="14" xfId="53" quotePrefix="1" applyFont="1" applyFill="1" applyBorder="1" applyAlignment="1">
      <alignment horizontal="center" vertical="center" wrapText="1"/>
    </xf>
    <xf numFmtId="4" fontId="24" fillId="0" borderId="17" xfId="55" applyNumberFormat="1" applyFont="1" applyBorder="1" applyAlignment="1">
      <alignment horizontal="right" vertical="center"/>
    </xf>
    <xf numFmtId="0" fontId="24" fillId="25" borderId="55" xfId="53" applyFont="1" applyFill="1" applyBorder="1" applyAlignment="1">
      <alignment horizontal="center" vertical="center"/>
    </xf>
    <xf numFmtId="0" fontId="24" fillId="25" borderId="52" xfId="53" applyFont="1" applyFill="1" applyBorder="1" applyAlignment="1">
      <alignment horizontal="center" vertical="center"/>
    </xf>
    <xf numFmtId="0" fontId="20" fillId="0" borderId="0" xfId="53" applyFont="1" applyAlignment="1">
      <alignment horizontal="left"/>
    </xf>
    <xf numFmtId="0" fontId="16" fillId="0" borderId="0" xfId="53" applyAlignment="1">
      <alignment horizontal="left"/>
    </xf>
    <xf numFmtId="0" fontId="24" fillId="0" borderId="0" xfId="53" applyFont="1" applyAlignment="1">
      <alignment horizontal="left" vertical="center"/>
    </xf>
    <xf numFmtId="0" fontId="23" fillId="0" borderId="59" xfId="53" applyFont="1" applyBorder="1" applyAlignment="1">
      <alignment vertical="center"/>
    </xf>
    <xf numFmtId="0" fontId="23" fillId="0" borderId="13" xfId="53" applyFont="1" applyBorder="1" applyAlignment="1">
      <alignment vertical="center"/>
    </xf>
    <xf numFmtId="0" fontId="23" fillId="0" borderId="53" xfId="53" applyFont="1" applyBorder="1" applyAlignment="1">
      <alignment vertical="center"/>
    </xf>
    <xf numFmtId="3" fontId="24" fillId="0" borderId="61" xfId="53" applyNumberFormat="1" applyFont="1" applyBorder="1" applyAlignment="1">
      <alignment horizontal="right" vertical="center"/>
    </xf>
    <xf numFmtId="0" fontId="23" fillId="0" borderId="31" xfId="53" applyFont="1" applyBorder="1" applyAlignment="1">
      <alignment vertical="center" wrapText="1"/>
    </xf>
    <xf numFmtId="0" fontId="23" fillId="0" borderId="0" xfId="53" applyFont="1" applyBorder="1" applyAlignment="1">
      <alignment vertical="center" wrapText="1"/>
    </xf>
    <xf numFmtId="0" fontId="23" fillId="0" borderId="32" xfId="53" applyFont="1" applyBorder="1" applyAlignment="1">
      <alignment vertical="center" wrapText="1"/>
    </xf>
    <xf numFmtId="0" fontId="24" fillId="0" borderId="68" xfId="0" applyFont="1" applyFill="1" applyBorder="1"/>
    <xf numFmtId="0" fontId="24" fillId="0" borderId="69" xfId="0" applyFont="1" applyBorder="1"/>
    <xf numFmtId="0" fontId="24" fillId="0" borderId="70" xfId="0" applyFont="1" applyBorder="1"/>
    <xf numFmtId="3" fontId="24" fillId="26" borderId="69" xfId="0" applyNumberFormat="1" applyFont="1" applyFill="1" applyBorder="1"/>
    <xf numFmtId="3" fontId="24" fillId="0" borderId="69" xfId="0" applyNumberFormat="1" applyFont="1" applyFill="1" applyBorder="1"/>
    <xf numFmtId="3" fontId="24" fillId="0" borderId="71" xfId="0" applyNumberFormat="1" applyFont="1" applyFill="1" applyBorder="1"/>
    <xf numFmtId="0" fontId="51" fillId="0" borderId="0" xfId="53" applyFont="1"/>
    <xf numFmtId="0" fontId="51" fillId="0" borderId="0" xfId="53" applyFont="1" applyAlignment="1">
      <alignment horizontal="center"/>
    </xf>
    <xf numFmtId="0" fontId="51" fillId="0" borderId="0" xfId="53" applyFont="1" applyAlignment="1">
      <alignment horizontal="center" vertical="center"/>
    </xf>
    <xf numFmtId="0" fontId="51" fillId="29" borderId="0" xfId="53" applyFont="1" applyFill="1" applyAlignment="1">
      <alignment horizontal="center" vertical="center"/>
    </xf>
    <xf numFmtId="10" fontId="52" fillId="0" borderId="0" xfId="53" applyNumberFormat="1" applyFont="1" applyBorder="1" applyAlignment="1">
      <alignment horizontal="center" vertical="center"/>
    </xf>
    <xf numFmtId="0" fontId="53" fillId="0" borderId="0" xfId="53" applyFont="1" applyAlignment="1">
      <alignment horizontal="center" vertical="center"/>
    </xf>
    <xf numFmtId="10" fontId="53" fillId="0" borderId="0" xfId="53" applyNumberFormat="1" applyFont="1" applyAlignment="1">
      <alignment horizontal="center" vertical="center"/>
    </xf>
    <xf numFmtId="10" fontId="53" fillId="29" borderId="0" xfId="53" applyNumberFormat="1" applyFont="1" applyFill="1" applyAlignment="1">
      <alignment horizontal="center" vertical="center"/>
    </xf>
    <xf numFmtId="10" fontId="55" fillId="0" borderId="0" xfId="53" applyNumberFormat="1" applyFont="1" applyAlignment="1">
      <alignment horizontal="center" vertical="center"/>
    </xf>
    <xf numFmtId="10" fontId="55" fillId="29" borderId="0" xfId="53" applyNumberFormat="1" applyFont="1" applyFill="1" applyAlignment="1">
      <alignment horizontal="center" vertical="center"/>
    </xf>
    <xf numFmtId="0" fontId="54" fillId="29" borderId="0" xfId="53" applyFont="1" applyFill="1" applyBorder="1" applyAlignment="1">
      <alignment horizontal="center" vertical="center" wrapText="1"/>
    </xf>
    <xf numFmtId="0" fontId="55" fillId="0" borderId="0" xfId="53" applyFont="1" applyAlignment="1">
      <alignment horizontal="center" vertical="center"/>
    </xf>
    <xf numFmtId="0" fontId="56" fillId="0" borderId="0" xfId="53" applyFont="1" applyAlignment="1">
      <alignment horizontal="center"/>
    </xf>
    <xf numFmtId="0" fontId="57" fillId="0" borderId="0" xfId="53" applyFont="1" applyFill="1" applyBorder="1" applyAlignment="1">
      <alignment horizontal="center" vertical="center"/>
    </xf>
    <xf numFmtId="0" fontId="57" fillId="29" borderId="67" xfId="53" applyFont="1" applyFill="1" applyBorder="1" applyAlignment="1">
      <alignment horizontal="center" vertical="center"/>
    </xf>
    <xf numFmtId="10" fontId="57" fillId="0" borderId="0" xfId="53" applyNumberFormat="1" applyFont="1" applyFill="1" applyBorder="1" applyAlignment="1">
      <alignment horizontal="center" vertical="center" wrapText="1"/>
    </xf>
    <xf numFmtId="10" fontId="57" fillId="29" borderId="0" xfId="53" applyNumberFormat="1" applyFont="1" applyFill="1" applyBorder="1" applyAlignment="1">
      <alignment horizontal="center" vertical="center" wrapText="1"/>
    </xf>
    <xf numFmtId="0" fontId="46" fillId="30" borderId="0" xfId="53" applyFont="1" applyFill="1" applyBorder="1" applyAlignment="1">
      <alignment horizontal="center" vertical="center"/>
    </xf>
    <xf numFmtId="0" fontId="57" fillId="30" borderId="0" xfId="53" applyFont="1" applyFill="1" applyBorder="1" applyAlignment="1">
      <alignment horizontal="center" vertical="center"/>
    </xf>
    <xf numFmtId="0" fontId="57" fillId="30" borderId="67" xfId="53" applyFont="1" applyFill="1" applyBorder="1" applyAlignment="1">
      <alignment horizontal="center" vertical="center"/>
    </xf>
    <xf numFmtId="10" fontId="57" fillId="30" borderId="67" xfId="53" applyNumberFormat="1" applyFont="1" applyFill="1" applyBorder="1" applyAlignment="1">
      <alignment horizontal="center" vertical="center" wrapText="1"/>
    </xf>
    <xf numFmtId="10" fontId="57" fillId="30" borderId="0" xfId="53" applyNumberFormat="1" applyFont="1" applyFill="1" applyBorder="1" applyAlignment="1">
      <alignment horizontal="center" vertical="center" wrapText="1"/>
    </xf>
    <xf numFmtId="0" fontId="56" fillId="30" borderId="0" xfId="53" applyFont="1" applyFill="1" applyAlignment="1">
      <alignment horizontal="center"/>
    </xf>
    <xf numFmtId="0" fontId="16" fillId="30" borderId="0" xfId="53" applyFill="1"/>
    <xf numFmtId="0" fontId="47" fillId="31" borderId="0" xfId="53" applyFont="1" applyFill="1" applyAlignment="1">
      <alignment horizontal="center" vertical="center"/>
    </xf>
    <xf numFmtId="0" fontId="55" fillId="31" borderId="65" xfId="53" applyFont="1" applyFill="1" applyBorder="1" applyAlignment="1">
      <alignment horizontal="left" vertical="center" wrapText="1"/>
    </xf>
    <xf numFmtId="170" fontId="56" fillId="31" borderId="67" xfId="53" applyNumberFormat="1" applyFont="1" applyFill="1" applyBorder="1" applyAlignment="1">
      <alignment horizontal="center" vertical="center"/>
    </xf>
    <xf numFmtId="170" fontId="56" fillId="31" borderId="65" xfId="53" applyNumberFormat="1" applyFont="1" applyFill="1" applyBorder="1" applyAlignment="1">
      <alignment horizontal="center" vertical="center"/>
    </xf>
    <xf numFmtId="1" fontId="57" fillId="31" borderId="65" xfId="53" applyNumberFormat="1" applyFont="1" applyFill="1" applyBorder="1" applyAlignment="1">
      <alignment horizontal="center"/>
    </xf>
    <xf numFmtId="0" fontId="16" fillId="31" borderId="0" xfId="53" applyFill="1" applyAlignment="1">
      <alignment horizontal="center"/>
    </xf>
    <xf numFmtId="0" fontId="55" fillId="0" borderId="65" xfId="53" applyFont="1" applyBorder="1" applyAlignment="1">
      <alignment horizontal="left" vertical="center" wrapText="1"/>
    </xf>
    <xf numFmtId="0" fontId="55" fillId="29" borderId="67" xfId="53" applyNumberFormat="1" applyFont="1" applyFill="1" applyBorder="1" applyAlignment="1">
      <alignment horizontal="center" vertical="center"/>
    </xf>
    <xf numFmtId="170" fontId="56" fillId="29" borderId="67" xfId="53" applyNumberFormat="1" applyFont="1" applyFill="1" applyBorder="1" applyAlignment="1">
      <alignment horizontal="center" vertical="center"/>
    </xf>
    <xf numFmtId="170" fontId="56" fillId="0" borderId="65" xfId="53" applyNumberFormat="1" applyFont="1" applyFill="1" applyBorder="1" applyAlignment="1">
      <alignment horizontal="center" vertical="center"/>
    </xf>
    <xf numFmtId="170" fontId="56" fillId="29" borderId="65" xfId="53" applyNumberFormat="1" applyFont="1" applyFill="1" applyBorder="1" applyAlignment="1">
      <alignment horizontal="center" vertical="center"/>
    </xf>
    <xf numFmtId="1" fontId="57" fillId="0" borderId="65" xfId="53" applyNumberFormat="1" applyFont="1" applyFill="1" applyBorder="1" applyAlignment="1">
      <alignment horizontal="center"/>
    </xf>
    <xf numFmtId="0" fontId="47" fillId="31" borderId="0" xfId="53" applyFont="1" applyFill="1" applyAlignment="1">
      <alignment vertical="center"/>
    </xf>
    <xf numFmtId="0" fontId="16" fillId="31" borderId="0" xfId="53" applyFill="1"/>
    <xf numFmtId="0" fontId="55" fillId="29" borderId="67" xfId="59" applyNumberFormat="1" applyFont="1" applyFill="1" applyBorder="1" applyAlignment="1" applyProtection="1">
      <alignment horizontal="center" vertical="center"/>
    </xf>
    <xf numFmtId="0" fontId="55" fillId="29" borderId="65" xfId="59" applyNumberFormat="1" applyFont="1" applyFill="1" applyBorder="1" applyAlignment="1" applyProtection="1">
      <alignment horizontal="center" vertical="center"/>
    </xf>
    <xf numFmtId="0" fontId="55" fillId="29" borderId="0" xfId="53" applyFont="1" applyFill="1" applyBorder="1" applyAlignment="1">
      <alignment horizontal="left" wrapText="1"/>
    </xf>
    <xf numFmtId="0" fontId="55" fillId="31" borderId="67" xfId="53" applyFont="1" applyFill="1" applyBorder="1" applyAlignment="1">
      <alignment horizontal="left" wrapText="1"/>
    </xf>
    <xf numFmtId="0" fontId="47" fillId="29" borderId="0" xfId="53" applyFont="1" applyFill="1" applyAlignment="1">
      <alignment vertical="center"/>
    </xf>
    <xf numFmtId="0" fontId="55" fillId="29" borderId="65" xfId="53" applyFont="1" applyFill="1" applyBorder="1" applyAlignment="1">
      <alignment horizontal="left" vertical="center" wrapText="1"/>
    </xf>
    <xf numFmtId="0" fontId="56" fillId="29" borderId="67" xfId="53" applyFont="1" applyFill="1" applyBorder="1" applyAlignment="1">
      <alignment horizontal="center"/>
    </xf>
    <xf numFmtId="0" fontId="56" fillId="29" borderId="67" xfId="53" applyFont="1" applyFill="1" applyBorder="1"/>
    <xf numFmtId="1" fontId="57" fillId="29" borderId="65" xfId="53" applyNumberFormat="1" applyFont="1" applyFill="1" applyBorder="1" applyAlignment="1">
      <alignment horizontal="center"/>
    </xf>
    <xf numFmtId="0" fontId="16" fillId="29" borderId="0" xfId="53" applyFill="1"/>
    <xf numFmtId="0" fontId="47" fillId="31" borderId="67" xfId="53" applyFont="1" applyFill="1" applyBorder="1" applyAlignment="1">
      <alignment vertical="center"/>
    </xf>
    <xf numFmtId="0" fontId="55" fillId="31" borderId="67" xfId="53" applyFont="1" applyFill="1" applyBorder="1" applyAlignment="1">
      <alignment horizontal="left" vertical="center" wrapText="1"/>
    </xf>
    <xf numFmtId="1" fontId="57" fillId="31" borderId="67" xfId="53" applyNumberFormat="1" applyFont="1" applyFill="1" applyBorder="1" applyAlignment="1">
      <alignment horizontal="center"/>
    </xf>
    <xf numFmtId="0" fontId="16" fillId="31" borderId="67" xfId="53" applyFill="1" applyBorder="1"/>
    <xf numFmtId="170" fontId="55" fillId="31" borderId="67" xfId="53" applyNumberFormat="1" applyFont="1" applyFill="1" applyBorder="1" applyAlignment="1">
      <alignment horizontal="center" vertical="center"/>
    </xf>
    <xf numFmtId="170" fontId="55" fillId="31" borderId="65" xfId="53" applyNumberFormat="1" applyFont="1" applyFill="1" applyBorder="1" applyAlignment="1">
      <alignment horizontal="center" vertical="center"/>
    </xf>
    <xf numFmtId="1" fontId="54" fillId="31" borderId="65" xfId="53" applyNumberFormat="1" applyFont="1" applyFill="1" applyBorder="1" applyAlignment="1">
      <alignment horizontal="center"/>
    </xf>
    <xf numFmtId="0" fontId="58" fillId="31" borderId="0" xfId="53" applyFont="1" applyFill="1"/>
    <xf numFmtId="0" fontId="56" fillId="29" borderId="67" xfId="59" applyNumberFormat="1" applyFont="1" applyFill="1" applyBorder="1" applyAlignment="1" applyProtection="1">
      <alignment horizontal="center" vertical="center"/>
    </xf>
    <xf numFmtId="0" fontId="46" fillId="29" borderId="0" xfId="53" applyFont="1" applyFill="1" applyAlignment="1">
      <alignment vertical="center"/>
    </xf>
    <xf numFmtId="0" fontId="56" fillId="29" borderId="65" xfId="53" applyFont="1" applyFill="1" applyBorder="1" applyAlignment="1">
      <alignment horizontal="left" vertical="center" wrapText="1"/>
    </xf>
    <xf numFmtId="0" fontId="16" fillId="29" borderId="0" xfId="53" applyFont="1" applyFill="1"/>
    <xf numFmtId="0" fontId="55" fillId="0" borderId="0" xfId="53" applyFont="1" applyBorder="1" applyAlignment="1">
      <alignment horizontal="center" vertical="center" wrapText="1"/>
    </xf>
    <xf numFmtId="0" fontId="55" fillId="29" borderId="67" xfId="53" applyFont="1" applyFill="1" applyBorder="1" applyAlignment="1">
      <alignment horizontal="center" vertical="center"/>
    </xf>
    <xf numFmtId="0" fontId="55" fillId="0" borderId="0" xfId="53" applyNumberFormat="1" applyFont="1" applyBorder="1" applyAlignment="1">
      <alignment horizontal="center" vertical="center"/>
    </xf>
    <xf numFmtId="0" fontId="55" fillId="29" borderId="0" xfId="53" applyNumberFormat="1" applyFont="1" applyFill="1" applyBorder="1" applyAlignment="1">
      <alignment horizontal="center" vertical="center"/>
    </xf>
    <xf numFmtId="0" fontId="57" fillId="30" borderId="0" xfId="53" applyFont="1" applyFill="1" applyBorder="1" applyAlignment="1">
      <alignment horizontal="center" vertical="center" wrapText="1"/>
    </xf>
    <xf numFmtId="0" fontId="57" fillId="30" borderId="67" xfId="53" applyNumberFormat="1" applyFont="1" applyFill="1" applyBorder="1" applyAlignment="1">
      <alignment horizontal="center" vertical="center" wrapText="1"/>
    </xf>
    <xf numFmtId="0" fontId="57" fillId="30" borderId="0" xfId="53" applyNumberFormat="1" applyFont="1" applyFill="1" applyBorder="1" applyAlignment="1">
      <alignment horizontal="center" vertical="center" wrapText="1"/>
    </xf>
    <xf numFmtId="0" fontId="55" fillId="0" borderId="65" xfId="53" applyFont="1" applyFill="1" applyBorder="1" applyAlignment="1">
      <alignment horizontal="left" vertical="center" wrapText="1"/>
    </xf>
    <xf numFmtId="0" fontId="55" fillId="0" borderId="0" xfId="53" applyFont="1" applyFill="1" applyBorder="1" applyAlignment="1">
      <alignment horizontal="center" vertical="center" wrapText="1"/>
    </xf>
    <xf numFmtId="0" fontId="55" fillId="0" borderId="0" xfId="59" applyNumberFormat="1" applyFont="1" applyFill="1" applyBorder="1" applyAlignment="1" applyProtection="1">
      <alignment horizontal="center" vertical="center"/>
    </xf>
    <xf numFmtId="0" fontId="55" fillId="29" borderId="0" xfId="59" applyNumberFormat="1" applyFont="1" applyFill="1" applyBorder="1" applyAlignment="1" applyProtection="1">
      <alignment horizontal="center" vertical="center"/>
    </xf>
    <xf numFmtId="0" fontId="47" fillId="30" borderId="0" xfId="53" applyFont="1" applyFill="1" applyAlignment="1">
      <alignment vertical="center"/>
    </xf>
    <xf numFmtId="0" fontId="56" fillId="0" borderId="0" xfId="59" applyNumberFormat="1" applyFont="1" applyFill="1" applyBorder="1" applyAlignment="1" applyProtection="1">
      <alignment horizontal="center" vertical="center"/>
    </xf>
    <xf numFmtId="0" fontId="56" fillId="29" borderId="0" xfId="59" applyNumberFormat="1" applyFont="1" applyFill="1" applyBorder="1" applyAlignment="1" applyProtection="1">
      <alignment horizontal="center" vertical="center"/>
    </xf>
    <xf numFmtId="0" fontId="55" fillId="0" borderId="0" xfId="53" applyFont="1" applyFill="1" applyAlignment="1">
      <alignment vertical="center"/>
    </xf>
    <xf numFmtId="0" fontId="55" fillId="29" borderId="67" xfId="53" applyFont="1" applyFill="1" applyBorder="1" applyAlignment="1">
      <alignment vertical="center"/>
    </xf>
    <xf numFmtId="0" fontId="55" fillId="29" borderId="0" xfId="53" applyFont="1" applyFill="1" applyAlignment="1">
      <alignment vertical="center"/>
    </xf>
    <xf numFmtId="0" fontId="55" fillId="0" borderId="0" xfId="53" applyFont="1" applyFill="1" applyAlignment="1">
      <alignment horizontal="center" vertical="center"/>
    </xf>
    <xf numFmtId="0" fontId="54" fillId="30" borderId="0" xfId="53" applyFont="1" applyFill="1" applyBorder="1" applyAlignment="1">
      <alignment horizontal="center" vertical="center" wrapText="1"/>
    </xf>
    <xf numFmtId="0" fontId="54" fillId="30" borderId="67" xfId="53" applyFont="1" applyFill="1" applyBorder="1" applyAlignment="1">
      <alignment horizontal="center" vertical="center"/>
    </xf>
    <xf numFmtId="0" fontId="59" fillId="30" borderId="67" xfId="59" applyNumberFormat="1" applyFont="1" applyFill="1" applyBorder="1" applyAlignment="1" applyProtection="1">
      <alignment horizontal="center" vertical="center"/>
    </xf>
    <xf numFmtId="0" fontId="59" fillId="30" borderId="0" xfId="59" applyNumberFormat="1" applyFont="1" applyFill="1" applyBorder="1" applyAlignment="1" applyProtection="1">
      <alignment horizontal="center" vertical="center"/>
    </xf>
    <xf numFmtId="0" fontId="55" fillId="0" borderId="0" xfId="53" applyFont="1" applyAlignment="1">
      <alignment horizontal="center" vertical="center" wrapText="1"/>
    </xf>
    <xf numFmtId="0" fontId="56" fillId="0" borderId="65" xfId="53" applyFont="1" applyFill="1" applyBorder="1" applyAlignment="1">
      <alignment horizontal="left" vertical="center" wrapText="1"/>
    </xf>
    <xf numFmtId="0" fontId="55" fillId="30" borderId="67" xfId="59" applyNumberFormat="1" applyFont="1" applyFill="1" applyBorder="1" applyAlignment="1" applyProtection="1">
      <alignment horizontal="center" vertical="center"/>
    </xf>
    <xf numFmtId="0" fontId="55" fillId="30" borderId="0" xfId="59" applyNumberFormat="1" applyFont="1" applyFill="1" applyBorder="1" applyAlignment="1" applyProtection="1">
      <alignment horizontal="center" vertical="center"/>
    </xf>
    <xf numFmtId="0" fontId="47" fillId="31" borderId="0" xfId="53" applyFont="1" applyFill="1" applyBorder="1" applyAlignment="1">
      <alignment vertical="center"/>
    </xf>
    <xf numFmtId="0" fontId="55" fillId="29" borderId="0" xfId="53" applyFont="1" applyFill="1" applyBorder="1" applyAlignment="1">
      <alignment horizontal="center" vertical="center" wrapText="1"/>
    </xf>
    <xf numFmtId="170" fontId="56" fillId="32" borderId="65" xfId="53" applyNumberFormat="1" applyFont="1" applyFill="1" applyBorder="1" applyAlignment="1">
      <alignment horizontal="center" vertical="center"/>
    </xf>
    <xf numFmtId="0" fontId="55" fillId="29" borderId="65" xfId="53" applyFont="1" applyFill="1" applyBorder="1" applyAlignment="1">
      <alignment horizontal="center" vertical="center"/>
    </xf>
    <xf numFmtId="0" fontId="55" fillId="30" borderId="0" xfId="53" applyFont="1" applyFill="1" applyAlignment="1">
      <alignment horizontal="center"/>
    </xf>
    <xf numFmtId="0" fontId="58" fillId="30" borderId="0" xfId="53" applyFont="1" applyFill="1"/>
    <xf numFmtId="0" fontId="55" fillId="0" borderId="0" xfId="53" applyFont="1" applyFill="1" applyAlignment="1">
      <alignment horizontal="center" vertical="center" wrapText="1"/>
    </xf>
    <xf numFmtId="10" fontId="55" fillId="29" borderId="67" xfId="53" applyNumberFormat="1" applyFont="1" applyFill="1" applyBorder="1" applyAlignment="1">
      <alignment horizontal="center" vertical="center"/>
    </xf>
    <xf numFmtId="0" fontId="47" fillId="30" borderId="0" xfId="53" applyFont="1" applyFill="1" applyBorder="1" applyAlignment="1">
      <alignment vertical="center"/>
    </xf>
    <xf numFmtId="0" fontId="56" fillId="0" borderId="0" xfId="53" applyFont="1" applyAlignment="1">
      <alignment wrapText="1"/>
    </xf>
    <xf numFmtId="0" fontId="56" fillId="0" borderId="0" xfId="53" applyFont="1"/>
    <xf numFmtId="0" fontId="56" fillId="29" borderId="0" xfId="53" applyFont="1" applyFill="1"/>
    <xf numFmtId="10" fontId="55" fillId="31" borderId="67" xfId="53" applyNumberFormat="1" applyFont="1" applyFill="1" applyBorder="1" applyAlignment="1">
      <alignment horizontal="center" vertical="center"/>
    </xf>
    <xf numFmtId="10" fontId="56" fillId="31" borderId="65" xfId="53" applyNumberFormat="1" applyFont="1" applyFill="1" applyBorder="1" applyAlignment="1">
      <alignment horizontal="center" vertical="center"/>
    </xf>
    <xf numFmtId="10" fontId="56" fillId="31" borderId="0" xfId="53" applyNumberFormat="1" applyFont="1" applyFill="1" applyAlignment="1">
      <alignment horizontal="center"/>
    </xf>
    <xf numFmtId="170" fontId="56" fillId="0" borderId="67" xfId="53" applyNumberFormat="1" applyFont="1" applyFill="1" applyBorder="1" applyAlignment="1">
      <alignment horizontal="center" vertical="center"/>
    </xf>
    <xf numFmtId="10" fontId="56" fillId="0" borderId="65" xfId="53" applyNumberFormat="1" applyFont="1" applyFill="1" applyBorder="1" applyAlignment="1">
      <alignment horizontal="center" vertical="center"/>
    </xf>
    <xf numFmtId="10" fontId="55" fillId="29" borderId="65" xfId="58" applyNumberFormat="1" applyFont="1" applyFill="1" applyBorder="1" applyAlignment="1">
      <alignment horizontal="center" vertical="center"/>
    </xf>
    <xf numFmtId="10" fontId="55" fillId="31" borderId="65" xfId="59" applyNumberFormat="1" applyFont="1" applyFill="1" applyBorder="1" applyAlignment="1" applyProtection="1">
      <alignment horizontal="center" vertical="center"/>
    </xf>
    <xf numFmtId="10" fontId="55" fillId="29" borderId="65" xfId="59" applyNumberFormat="1" applyFont="1" applyFill="1" applyBorder="1" applyAlignment="1" applyProtection="1">
      <alignment horizontal="center" vertical="center"/>
    </xf>
    <xf numFmtId="10" fontId="16" fillId="0" borderId="0" xfId="53" applyNumberFormat="1"/>
    <xf numFmtId="10" fontId="55" fillId="0" borderId="65" xfId="59" applyNumberFormat="1" applyFont="1" applyFill="1" applyBorder="1" applyAlignment="1" applyProtection="1">
      <alignment horizontal="center" vertical="center"/>
    </xf>
    <xf numFmtId="10" fontId="55" fillId="31" borderId="67" xfId="59" applyNumberFormat="1" applyFont="1" applyFill="1" applyBorder="1" applyAlignment="1" applyProtection="1">
      <alignment horizontal="center" vertical="center"/>
    </xf>
    <xf numFmtId="10" fontId="56" fillId="29" borderId="67" xfId="53" applyNumberFormat="1" applyFont="1" applyFill="1" applyBorder="1" applyAlignment="1">
      <alignment horizontal="center"/>
    </xf>
    <xf numFmtId="10" fontId="56" fillId="31" borderId="67" xfId="53" applyNumberFormat="1" applyFont="1" applyFill="1" applyBorder="1" applyAlignment="1">
      <alignment horizontal="center"/>
    </xf>
    <xf numFmtId="10" fontId="56" fillId="29" borderId="67" xfId="59" applyNumberFormat="1" applyFont="1" applyFill="1" applyBorder="1" applyAlignment="1" applyProtection="1">
      <alignment horizontal="center" vertical="center"/>
    </xf>
    <xf numFmtId="10" fontId="56" fillId="29" borderId="65" xfId="59" applyNumberFormat="1" applyFont="1" applyFill="1" applyBorder="1" applyAlignment="1" applyProtection="1">
      <alignment horizontal="center" vertical="center"/>
    </xf>
    <xf numFmtId="10" fontId="56" fillId="31" borderId="67" xfId="59" applyNumberFormat="1" applyFont="1" applyFill="1" applyBorder="1" applyAlignment="1" applyProtection="1">
      <alignment horizontal="center" vertical="center"/>
    </xf>
    <xf numFmtId="10" fontId="56" fillId="31" borderId="65" xfId="59" applyNumberFormat="1" applyFont="1" applyFill="1" applyBorder="1" applyAlignment="1" applyProtection="1">
      <alignment horizontal="center" vertical="center"/>
    </xf>
    <xf numFmtId="10" fontId="56" fillId="29" borderId="67" xfId="53" applyNumberFormat="1" applyFont="1" applyFill="1" applyBorder="1" applyAlignment="1">
      <alignment horizontal="center" vertical="center"/>
    </xf>
    <xf numFmtId="10" fontId="55" fillId="31" borderId="65" xfId="53" applyNumberFormat="1" applyFont="1" applyFill="1" applyBorder="1" applyAlignment="1">
      <alignment horizontal="center" vertical="center"/>
    </xf>
    <xf numFmtId="10" fontId="55" fillId="29" borderId="65" xfId="53" applyNumberFormat="1" applyFont="1" applyFill="1" applyBorder="1" applyAlignment="1">
      <alignment horizontal="center" vertical="center"/>
    </xf>
    <xf numFmtId="10" fontId="56" fillId="0" borderId="65" xfId="59" applyNumberFormat="1" applyFont="1" applyFill="1" applyBorder="1" applyAlignment="1" applyProtection="1">
      <alignment horizontal="center" vertical="center"/>
    </xf>
    <xf numFmtId="10" fontId="56" fillId="31" borderId="67" xfId="53" applyNumberFormat="1" applyFont="1" applyFill="1" applyBorder="1" applyAlignment="1">
      <alignment horizontal="center" wrapText="1"/>
    </xf>
    <xf numFmtId="9" fontId="56" fillId="29" borderId="67" xfId="53" applyNumberFormat="1" applyFont="1" applyFill="1" applyBorder="1" applyAlignment="1">
      <alignment horizontal="center" wrapText="1"/>
    </xf>
    <xf numFmtId="9" fontId="56" fillId="0" borderId="65" xfId="59" applyNumberFormat="1" applyFont="1" applyFill="1" applyBorder="1" applyAlignment="1" applyProtection="1">
      <alignment horizontal="center" vertical="center"/>
    </xf>
    <xf numFmtId="9" fontId="56" fillId="29" borderId="65" xfId="59" applyNumberFormat="1" applyFont="1" applyFill="1" applyBorder="1" applyAlignment="1" applyProtection="1">
      <alignment horizontal="center" vertical="center"/>
    </xf>
    <xf numFmtId="10" fontId="56" fillId="29" borderId="67" xfId="53" applyNumberFormat="1" applyFont="1" applyFill="1" applyBorder="1" applyAlignment="1">
      <alignment horizontal="center" wrapText="1"/>
    </xf>
    <xf numFmtId="10" fontId="55" fillId="31" borderId="67" xfId="53" applyNumberFormat="1" applyFont="1" applyFill="1" applyBorder="1" applyAlignment="1">
      <alignment horizontal="center" wrapText="1"/>
    </xf>
    <xf numFmtId="10" fontId="55" fillId="31" borderId="67" xfId="53" applyNumberFormat="1" applyFont="1" applyFill="1" applyBorder="1"/>
    <xf numFmtId="0" fontId="54" fillId="0" borderId="0" xfId="53" applyFont="1" applyBorder="1" applyAlignment="1">
      <alignment horizontal="center" vertical="center" wrapText="1"/>
    </xf>
    <xf numFmtId="10" fontId="57" fillId="29" borderId="67" xfId="53" applyNumberFormat="1" applyFont="1" applyFill="1" applyBorder="1" applyAlignment="1">
      <alignment horizontal="center" vertical="center" wrapText="1"/>
    </xf>
    <xf numFmtId="10" fontId="57" fillId="30" borderId="65" xfId="53" applyNumberFormat="1" applyFont="1" applyFill="1" applyBorder="1" applyAlignment="1">
      <alignment horizontal="center" vertical="center" wrapText="1"/>
    </xf>
    <xf numFmtId="10" fontId="57" fillId="29" borderId="65" xfId="53" applyNumberFormat="1" applyFont="1" applyFill="1" applyBorder="1" applyAlignment="1">
      <alignment horizontal="center" vertical="center" wrapText="1"/>
    </xf>
    <xf numFmtId="0" fontId="18" fillId="0" borderId="0" xfId="53" applyFont="1" applyAlignment="1">
      <alignment horizontal="center" vertical="center"/>
    </xf>
    <xf numFmtId="0" fontId="23" fillId="24" borderId="12" xfId="53" applyFont="1" applyFill="1" applyBorder="1" applyAlignment="1">
      <alignment horizontal="center" vertical="center" wrapText="1"/>
    </xf>
    <xf numFmtId="10" fontId="55" fillId="0" borderId="67" xfId="53" applyNumberFormat="1" applyFont="1" applyFill="1" applyBorder="1" applyAlignment="1">
      <alignment horizontal="center" vertical="center"/>
    </xf>
    <xf numFmtId="10" fontId="55" fillId="32" borderId="67" xfId="53" applyNumberFormat="1" applyFont="1" applyFill="1" applyBorder="1" applyAlignment="1">
      <alignment horizontal="center" vertical="center"/>
    </xf>
    <xf numFmtId="0" fontId="1" fillId="0" borderId="0" xfId="81"/>
    <xf numFmtId="0" fontId="43" fillId="25" borderId="11" xfId="81" applyFont="1" applyFill="1" applyBorder="1" applyAlignment="1">
      <alignment horizontal="center" vertical="center" wrapText="1"/>
    </xf>
    <xf numFmtId="0" fontId="42" fillId="0" borderId="11" xfId="81" applyFont="1" applyFill="1" applyBorder="1"/>
    <xf numFmtId="0" fontId="43" fillId="0" borderId="11" xfId="81" applyFont="1" applyFill="1" applyBorder="1" applyAlignment="1">
      <alignment horizontal="center"/>
    </xf>
    <xf numFmtId="3" fontId="43" fillId="0" borderId="11" xfId="81" applyNumberFormat="1" applyFont="1" applyFill="1" applyBorder="1" applyAlignment="1">
      <alignment horizontal="center"/>
    </xf>
    <xf numFmtId="171" fontId="43" fillId="0" borderId="11" xfId="81" applyNumberFormat="1" applyFont="1" applyFill="1" applyBorder="1" applyAlignment="1">
      <alignment horizontal="center"/>
    </xf>
    <xf numFmtId="172" fontId="43" fillId="0" borderId="0" xfId="81" applyNumberFormat="1" applyFont="1" applyAlignment="1">
      <alignment horizontal="center"/>
    </xf>
    <xf numFmtId="172" fontId="43" fillId="0" borderId="11" xfId="81" applyNumberFormat="1" applyFont="1" applyBorder="1" applyAlignment="1">
      <alignment horizontal="center"/>
    </xf>
    <xf numFmtId="168" fontId="43" fillId="0" borderId="11" xfId="81" applyNumberFormat="1" applyFont="1" applyFill="1" applyBorder="1" applyAlignment="1">
      <alignment horizontal="center"/>
    </xf>
    <xf numFmtId="168" fontId="43" fillId="0" borderId="0" xfId="81" applyNumberFormat="1" applyFont="1" applyAlignment="1">
      <alignment horizontal="center"/>
    </xf>
    <xf numFmtId="168" fontId="43" fillId="0" borderId="11" xfId="81" applyNumberFormat="1" applyFont="1" applyBorder="1" applyAlignment="1">
      <alignment horizontal="center"/>
    </xf>
    <xf numFmtId="0" fontId="44" fillId="27" borderId="11" xfId="81" applyFont="1" applyFill="1" applyBorder="1"/>
    <xf numFmtId="0" fontId="43" fillId="27" borderId="11" xfId="81" applyFont="1" applyFill="1" applyBorder="1" applyAlignment="1">
      <alignment horizontal="center"/>
    </xf>
    <xf numFmtId="3" fontId="43" fillId="27" borderId="11" xfId="81" applyNumberFormat="1" applyFont="1" applyFill="1" applyBorder="1" applyAlignment="1">
      <alignment horizontal="center"/>
    </xf>
    <xf numFmtId="0" fontId="42" fillId="27" borderId="11" xfId="81" applyFont="1" applyFill="1" applyBorder="1" applyAlignment="1">
      <alignment horizontal="center"/>
    </xf>
    <xf numFmtId="173" fontId="43" fillId="0" borderId="11" xfId="81" applyNumberFormat="1" applyFont="1" applyFill="1" applyBorder="1" applyAlignment="1">
      <alignment horizontal="center"/>
    </xf>
    <xf numFmtId="168" fontId="43" fillId="0" borderId="11" xfId="81" applyNumberFormat="1" applyFont="1" applyFill="1" applyBorder="1" applyAlignment="1"/>
    <xf numFmtId="172" fontId="42" fillId="27" borderId="11" xfId="81" applyNumberFormat="1" applyFont="1" applyFill="1" applyBorder="1" applyAlignment="1">
      <alignment horizontal="center"/>
    </xf>
    <xf numFmtId="4" fontId="43" fillId="0" borderId="11" xfId="81" applyNumberFormat="1" applyFont="1" applyFill="1" applyBorder="1" applyAlignment="1">
      <alignment horizontal="center"/>
    </xf>
    <xf numFmtId="169" fontId="43" fillId="0" borderId="11" xfId="81" applyNumberFormat="1" applyFont="1" applyFill="1" applyBorder="1" applyAlignment="1">
      <alignment horizontal="center"/>
    </xf>
    <xf numFmtId="0" fontId="43" fillId="0" borderId="11" xfId="81" applyNumberFormat="1" applyFont="1" applyFill="1" applyBorder="1" applyAlignment="1">
      <alignment horizontal="center"/>
    </xf>
    <xf numFmtId="1" fontId="43" fillId="0" borderId="11" xfId="81" applyNumberFormat="1" applyFont="1" applyFill="1" applyBorder="1" applyAlignment="1">
      <alignment horizontal="center"/>
    </xf>
    <xf numFmtId="0" fontId="42" fillId="0" borderId="11" xfId="81" applyFont="1" applyFill="1" applyBorder="1" applyAlignment="1">
      <alignment horizontal="center"/>
    </xf>
    <xf numFmtId="3" fontId="42" fillId="0" borderId="11" xfId="81" applyNumberFormat="1" applyFont="1" applyFill="1" applyBorder="1" applyAlignment="1">
      <alignment horizontal="center"/>
    </xf>
    <xf numFmtId="168" fontId="42" fillId="0" borderId="11" xfId="81" applyNumberFormat="1" applyFont="1" applyFill="1" applyBorder="1" applyAlignment="1"/>
    <xf numFmtId="0" fontId="43" fillId="27" borderId="11" xfId="81" applyFont="1" applyFill="1" applyBorder="1"/>
    <xf numFmtId="171" fontId="43" fillId="27" borderId="11" xfId="81" applyNumberFormat="1" applyFont="1" applyFill="1" applyBorder="1" applyAlignment="1">
      <alignment horizontal="center"/>
    </xf>
    <xf numFmtId="168" fontId="43" fillId="27" borderId="11" xfId="81" applyNumberFormat="1" applyFont="1" applyFill="1" applyBorder="1" applyAlignment="1">
      <alignment horizontal="center"/>
    </xf>
    <xf numFmtId="0" fontId="42" fillId="0" borderId="11" xfId="81" applyNumberFormat="1" applyFont="1" applyFill="1" applyBorder="1" applyAlignment="1">
      <alignment horizontal="center"/>
    </xf>
    <xf numFmtId="9" fontId="43" fillId="0" borderId="11" xfId="82" applyFont="1" applyFill="1" applyBorder="1" applyAlignment="1">
      <alignment horizontal="center"/>
    </xf>
    <xf numFmtId="44" fontId="24" fillId="0" borderId="62" xfId="83" applyFont="1" applyBorder="1" applyAlignment="1">
      <alignment horizontal="right" vertical="center"/>
    </xf>
    <xf numFmtId="44" fontId="24" fillId="0" borderId="61" xfId="83" applyFont="1" applyBorder="1" applyAlignment="1">
      <alignment vertical="center"/>
    </xf>
    <xf numFmtId="0" fontId="24" fillId="0" borderId="41" xfId="0" applyFont="1" applyFill="1" applyBorder="1" applyAlignment="1">
      <alignment wrapText="1"/>
    </xf>
    <xf numFmtId="0" fontId="0" fillId="0" borderId="37" xfId="0" applyBorder="1" applyAlignment="1">
      <alignment wrapText="1"/>
    </xf>
    <xf numFmtId="0" fontId="0" fillId="0" borderId="38" xfId="0" applyBorder="1" applyAlignment="1">
      <alignment wrapText="1"/>
    </xf>
    <xf numFmtId="0" fontId="18" fillId="0" borderId="41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23" fillId="24" borderId="10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18" fillId="0" borderId="31" xfId="0" applyFont="1" applyBorder="1" applyAlignment="1"/>
    <xf numFmtId="0" fontId="18" fillId="0" borderId="0" xfId="0" applyFont="1" applyBorder="1" applyAlignment="1"/>
    <xf numFmtId="0" fontId="23" fillId="24" borderId="22" xfId="0" applyFont="1" applyFill="1" applyBorder="1" applyAlignment="1">
      <alignment horizontal="center" vertical="center"/>
    </xf>
    <xf numFmtId="0" fontId="23" fillId="24" borderId="17" xfId="0" applyFont="1" applyFill="1" applyBorder="1" applyAlignment="1">
      <alignment horizontal="center" vertical="center"/>
    </xf>
    <xf numFmtId="0" fontId="23" fillId="24" borderId="19" xfId="0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1" fontId="23" fillId="24" borderId="20" xfId="32" applyNumberFormat="1" applyFont="1" applyFill="1" applyBorder="1" applyAlignment="1">
      <alignment horizontal="center" vertical="center"/>
    </xf>
    <xf numFmtId="1" fontId="23" fillId="24" borderId="52" xfId="32" applyNumberFormat="1" applyFont="1" applyFill="1" applyBorder="1" applyAlignment="1">
      <alignment horizontal="center" vertical="center"/>
    </xf>
    <xf numFmtId="1" fontId="23" fillId="24" borderId="18" xfId="32" applyNumberFormat="1" applyFont="1" applyFill="1" applyBorder="1" applyAlignment="1">
      <alignment horizontal="center" vertical="center"/>
    </xf>
    <xf numFmtId="0" fontId="18" fillId="0" borderId="0" xfId="53" applyFont="1" applyAlignment="1">
      <alignment horizontal="center" vertical="center"/>
    </xf>
    <xf numFmtId="0" fontId="23" fillId="24" borderId="22" xfId="53" applyFont="1" applyFill="1" applyBorder="1" applyAlignment="1">
      <alignment horizontal="center" vertical="center" wrapText="1"/>
    </xf>
    <xf numFmtId="0" fontId="23" fillId="24" borderId="17" xfId="53" applyFont="1" applyFill="1" applyBorder="1" applyAlignment="1">
      <alignment horizontal="center" vertical="center" wrapText="1"/>
    </xf>
    <xf numFmtId="0" fontId="23" fillId="24" borderId="19" xfId="53" applyFont="1" applyFill="1" applyBorder="1" applyAlignment="1">
      <alignment horizontal="center" vertical="center" wrapText="1"/>
    </xf>
    <xf numFmtId="0" fontId="23" fillId="24" borderId="10" xfId="53" applyFont="1" applyFill="1" applyBorder="1" applyAlignment="1">
      <alignment horizontal="center" vertical="center" wrapText="1"/>
    </xf>
    <xf numFmtId="0" fontId="23" fillId="24" borderId="11" xfId="53" applyFont="1" applyFill="1" applyBorder="1" applyAlignment="1">
      <alignment horizontal="center" vertical="center" wrapText="1"/>
    </xf>
    <xf numFmtId="0" fontId="23" fillId="24" borderId="12" xfId="53" applyFont="1" applyFill="1" applyBorder="1" applyAlignment="1">
      <alignment horizontal="center" vertical="center" wrapText="1"/>
    </xf>
    <xf numFmtId="1" fontId="23" fillId="24" borderId="37" xfId="54" applyNumberFormat="1" applyFont="1" applyFill="1" applyBorder="1" applyAlignment="1">
      <alignment horizontal="center" vertical="center"/>
    </xf>
    <xf numFmtId="1" fontId="23" fillId="24" borderId="38" xfId="54" applyNumberFormat="1" applyFont="1" applyFill="1" applyBorder="1" applyAlignment="1">
      <alignment horizontal="center" vertical="center"/>
    </xf>
    <xf numFmtId="1" fontId="23" fillId="24" borderId="59" xfId="54" applyNumberFormat="1" applyFont="1" applyFill="1" applyBorder="1" applyAlignment="1">
      <alignment horizontal="center" vertical="center"/>
    </xf>
    <xf numFmtId="1" fontId="23" fillId="24" borderId="13" xfId="54" applyNumberFormat="1" applyFont="1" applyFill="1" applyBorder="1" applyAlignment="1">
      <alignment horizontal="center" vertical="center"/>
    </xf>
    <xf numFmtId="1" fontId="23" fillId="24" borderId="53" xfId="54" applyNumberFormat="1" applyFont="1" applyFill="1" applyBorder="1" applyAlignment="1">
      <alignment horizontal="center" vertical="center"/>
    </xf>
    <xf numFmtId="0" fontId="43" fillId="25" borderId="17" xfId="81" applyFont="1" applyFill="1" applyBorder="1" applyAlignment="1">
      <alignment horizontal="center" vertical="center" wrapText="1"/>
    </xf>
    <xf numFmtId="0" fontId="43" fillId="25" borderId="17" xfId="81" applyFont="1" applyFill="1" applyBorder="1" applyAlignment="1">
      <alignment wrapText="1"/>
    </xf>
    <xf numFmtId="0" fontId="43" fillId="25" borderId="19" xfId="81" applyFont="1" applyFill="1" applyBorder="1" applyAlignment="1">
      <alignment wrapText="1"/>
    </xf>
    <xf numFmtId="0" fontId="42" fillId="25" borderId="25" xfId="81" applyFont="1" applyFill="1" applyBorder="1" applyAlignment="1">
      <alignment horizontal="center" vertical="center"/>
    </xf>
    <xf numFmtId="0" fontId="42" fillId="25" borderId="29" xfId="81" applyFont="1" applyFill="1" applyBorder="1" applyAlignment="1">
      <alignment horizontal="center" vertical="center"/>
    </xf>
    <xf numFmtId="0" fontId="42" fillId="25" borderId="27" xfId="81" applyFont="1" applyFill="1" applyBorder="1" applyAlignment="1">
      <alignment horizontal="center" vertical="center"/>
    </xf>
    <xf numFmtId="0" fontId="42" fillId="25" borderId="56" xfId="81" applyFont="1" applyFill="1" applyBorder="1" applyAlignment="1">
      <alignment horizontal="center" vertical="center"/>
    </xf>
    <xf numFmtId="0" fontId="42" fillId="25" borderId="35" xfId="81" applyFont="1" applyFill="1" applyBorder="1" applyAlignment="1">
      <alignment horizontal="center" vertical="center"/>
    </xf>
    <xf numFmtId="0" fontId="42" fillId="25" borderId="55" xfId="81" applyFont="1" applyFill="1" applyBorder="1" applyAlignment="1">
      <alignment horizontal="center" vertical="center"/>
    </xf>
    <xf numFmtId="0" fontId="42" fillId="25" borderId="11" xfId="81" applyFont="1" applyFill="1" applyBorder="1" applyAlignment="1">
      <alignment horizontal="center" vertical="center"/>
    </xf>
    <xf numFmtId="0" fontId="42" fillId="25" borderId="17" xfId="81" applyFont="1" applyFill="1" applyBorder="1" applyAlignment="1">
      <alignment horizontal="center" vertical="center" wrapText="1"/>
    </xf>
    <xf numFmtId="0" fontId="42" fillId="25" borderId="17" xfId="81" applyFont="1" applyFill="1" applyBorder="1" applyAlignment="1"/>
    <xf numFmtId="0" fontId="42" fillId="25" borderId="11" xfId="81" applyFont="1" applyFill="1" applyBorder="1" applyAlignment="1"/>
    <xf numFmtId="0" fontId="42" fillId="25" borderId="33" xfId="81" applyFont="1" applyFill="1" applyBorder="1" applyAlignment="1">
      <alignment horizontal="center" vertical="center"/>
    </xf>
    <xf numFmtId="0" fontId="42" fillId="25" borderId="70" xfId="81" applyFont="1" applyFill="1" applyBorder="1" applyAlignment="1">
      <alignment horizontal="center" vertical="center"/>
    </xf>
    <xf numFmtId="0" fontId="42" fillId="25" borderId="0" xfId="81" applyFont="1" applyFill="1" applyBorder="1" applyAlignment="1">
      <alignment horizontal="center" vertical="center"/>
    </xf>
    <xf numFmtId="0" fontId="42" fillId="25" borderId="46" xfId="81" applyFont="1" applyFill="1" applyBorder="1" applyAlignment="1">
      <alignment horizontal="center" vertical="center"/>
    </xf>
    <xf numFmtId="0" fontId="42" fillId="25" borderId="36" xfId="81" applyFont="1" applyFill="1" applyBorder="1" applyAlignment="1">
      <alignment horizontal="center" vertical="center"/>
    </xf>
    <xf numFmtId="0" fontId="42" fillId="25" borderId="11" xfId="81" applyFont="1" applyFill="1" applyBorder="1" applyAlignment="1">
      <alignment wrapText="1"/>
    </xf>
    <xf numFmtId="0" fontId="42" fillId="25" borderId="17" xfId="81" applyFont="1" applyFill="1" applyBorder="1" applyAlignment="1">
      <alignment wrapText="1"/>
    </xf>
    <xf numFmtId="0" fontId="43" fillId="25" borderId="29" xfId="81" applyFont="1" applyFill="1" applyBorder="1" applyAlignment="1">
      <alignment horizontal="center" vertical="center" wrapText="1"/>
    </xf>
    <xf numFmtId="0" fontId="43" fillId="25" borderId="11" xfId="81" applyFont="1" applyFill="1" applyBorder="1" applyAlignment="1"/>
    <xf numFmtId="0" fontId="43" fillId="25" borderId="11" xfId="81" applyFont="1" applyFill="1" applyBorder="1" applyAlignment="1">
      <alignment wrapText="1"/>
    </xf>
    <xf numFmtId="0" fontId="54" fillId="0" borderId="0" xfId="53" applyFont="1" applyBorder="1" applyAlignment="1">
      <alignment horizontal="center" vertical="center" wrapText="1"/>
    </xf>
    <xf numFmtId="0" fontId="54" fillId="30" borderId="65" xfId="53" applyFont="1" applyFill="1" applyBorder="1" applyAlignment="1">
      <alignment horizontal="center" vertical="center" wrapText="1"/>
    </xf>
    <xf numFmtId="10" fontId="57" fillId="29" borderId="67" xfId="53" applyNumberFormat="1" applyFont="1" applyFill="1" applyBorder="1" applyAlignment="1">
      <alignment horizontal="center" vertical="center" wrapText="1"/>
    </xf>
    <xf numFmtId="10" fontId="57" fillId="30" borderId="65" xfId="53" applyNumberFormat="1" applyFont="1" applyFill="1" applyBorder="1" applyAlignment="1">
      <alignment horizontal="center" vertical="center" wrapText="1"/>
    </xf>
    <xf numFmtId="10" fontId="57" fillId="29" borderId="65" xfId="53" applyNumberFormat="1" applyFont="1" applyFill="1" applyBorder="1" applyAlignment="1">
      <alignment horizontal="center" vertical="center" wrapText="1"/>
    </xf>
  </cellXfs>
  <cellStyles count="8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95250</xdr:rowOff>
    </xdr:from>
    <xdr:to>
      <xdr:col>1</xdr:col>
      <xdr:colOff>2714625</xdr:colOff>
      <xdr:row>5</xdr:row>
      <xdr:rowOff>95250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95250"/>
          <a:ext cx="269557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IANO%20SOTO\RESPONSABILIDAD%20FISCAL\3er%20TRIMESTRE\JULIO%202018%20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IANO%20SOTO\RESPONSABILIDAD%20FISCAL\3er%20TRIMESTRE\AGOSTO%20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IANO%20SOTO\RESPONSABILIDAD%20FISCAL\3er%20TRIMESTRE\SEPTIEMBRE%202018%20U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9">
          <cell r="D9">
            <v>0.84</v>
          </cell>
          <cell r="E9">
            <v>1.0921052631578947</v>
          </cell>
        </row>
        <row r="17">
          <cell r="D17">
            <v>2.2000000000000002</v>
          </cell>
          <cell r="E17">
            <v>2.3203947512902166</v>
          </cell>
        </row>
        <row r="24">
          <cell r="D24">
            <v>1.5249999999999999</v>
          </cell>
          <cell r="E24">
            <v>3.5444444444444443</v>
          </cell>
        </row>
        <row r="36">
          <cell r="D36">
            <v>7</v>
          </cell>
          <cell r="E36">
            <v>7</v>
          </cell>
        </row>
        <row r="50">
          <cell r="D50">
            <v>9</v>
          </cell>
          <cell r="E50">
            <v>9</v>
          </cell>
        </row>
        <row r="57">
          <cell r="D57">
            <v>2</v>
          </cell>
          <cell r="E57">
            <v>2</v>
          </cell>
        </row>
        <row r="74">
          <cell r="D74">
            <v>5.35</v>
          </cell>
          <cell r="E74">
            <v>10.656495343580159</v>
          </cell>
        </row>
        <row r="97">
          <cell r="D97">
            <v>9.8350000000000009</v>
          </cell>
          <cell r="E97">
            <v>8.7895878227839646</v>
          </cell>
        </row>
        <row r="114">
          <cell r="D114">
            <v>10.55</v>
          </cell>
          <cell r="E114">
            <v>11.147951037786056</v>
          </cell>
        </row>
        <row r="123">
          <cell r="D123">
            <v>2.5000000000000004</v>
          </cell>
          <cell r="E123">
            <v>2.4638831377961812</v>
          </cell>
        </row>
        <row r="131">
          <cell r="D131">
            <v>2.6</v>
          </cell>
          <cell r="E131">
            <v>2.7334923107138565</v>
          </cell>
        </row>
        <row r="139">
          <cell r="D139">
            <v>2</v>
          </cell>
          <cell r="E139">
            <v>2</v>
          </cell>
        </row>
        <row r="146">
          <cell r="D146">
            <v>2</v>
          </cell>
          <cell r="E146">
            <v>2</v>
          </cell>
        </row>
        <row r="153">
          <cell r="D153">
            <v>2</v>
          </cell>
          <cell r="E153">
            <v>2</v>
          </cell>
        </row>
        <row r="160">
          <cell r="D160">
            <v>2</v>
          </cell>
          <cell r="E160">
            <v>2</v>
          </cell>
        </row>
        <row r="167">
          <cell r="D167">
            <v>2</v>
          </cell>
          <cell r="E167">
            <v>2</v>
          </cell>
        </row>
        <row r="174">
          <cell r="D174">
            <v>2</v>
          </cell>
          <cell r="E174">
            <v>2</v>
          </cell>
        </row>
        <row r="181">
          <cell r="D181">
            <v>2</v>
          </cell>
          <cell r="E181">
            <v>2</v>
          </cell>
        </row>
        <row r="195">
          <cell r="D195">
            <v>6.2200000000000006</v>
          </cell>
          <cell r="E195">
            <v>6.3929163885734841</v>
          </cell>
        </row>
        <row r="202">
          <cell r="D202">
            <v>2</v>
          </cell>
          <cell r="E202">
            <v>2</v>
          </cell>
        </row>
        <row r="209">
          <cell r="D209">
            <v>2</v>
          </cell>
          <cell r="E209">
            <v>2</v>
          </cell>
        </row>
        <row r="221">
          <cell r="D221">
            <v>6.0000000000000009</v>
          </cell>
          <cell r="E221">
            <v>5.5888304931783193</v>
          </cell>
        </row>
        <row r="230">
          <cell r="D230">
            <v>2.8</v>
          </cell>
          <cell r="E230">
            <v>2.7666666666666666</v>
          </cell>
        </row>
        <row r="239">
          <cell r="D239">
            <v>3</v>
          </cell>
          <cell r="E239">
            <v>3.0357142857142856</v>
          </cell>
        </row>
        <row r="248">
          <cell r="D248">
            <v>2.8</v>
          </cell>
          <cell r="E248">
            <v>5.3258241758241756</v>
          </cell>
        </row>
        <row r="261">
          <cell r="D261">
            <v>5.16</v>
          </cell>
          <cell r="E261">
            <v>5.2386356717863576</v>
          </cell>
        </row>
        <row r="268">
          <cell r="D268">
            <v>1.5</v>
          </cell>
          <cell r="E268">
            <v>1.5</v>
          </cell>
        </row>
        <row r="275">
          <cell r="D275">
            <v>1.5</v>
          </cell>
          <cell r="E275">
            <v>1.5</v>
          </cell>
        </row>
        <row r="281">
          <cell r="D281">
            <v>1.5</v>
          </cell>
          <cell r="E281">
            <v>1.5</v>
          </cell>
        </row>
        <row r="288">
          <cell r="D288">
            <v>1.5</v>
          </cell>
          <cell r="E288">
            <v>1.5</v>
          </cell>
        </row>
        <row r="295">
          <cell r="D295">
            <v>2</v>
          </cell>
          <cell r="E295">
            <v>2</v>
          </cell>
        </row>
        <row r="302">
          <cell r="D302">
            <v>1.5</v>
          </cell>
          <cell r="E302">
            <v>1.5</v>
          </cell>
        </row>
        <row r="313">
          <cell r="D313">
            <v>3.82</v>
          </cell>
          <cell r="E313">
            <v>3.7482461500726916</v>
          </cell>
        </row>
        <row r="321">
          <cell r="D321">
            <v>2.5</v>
          </cell>
          <cell r="E321">
            <v>2.4153884338545546</v>
          </cell>
        </row>
        <row r="329">
          <cell r="D329">
            <v>2.5</v>
          </cell>
          <cell r="E329">
            <v>2.4713908239250539</v>
          </cell>
        </row>
        <row r="344">
          <cell r="D344">
            <v>1.48</v>
          </cell>
          <cell r="E344">
            <v>1.5112525008047397</v>
          </cell>
        </row>
        <row r="360">
          <cell r="D360">
            <v>3.8386999999999998</v>
          </cell>
          <cell r="E360">
            <v>8.6554694229112847</v>
          </cell>
        </row>
      </sheetData>
      <sheetData sheetId="2">
        <row r="10">
          <cell r="D10">
            <v>2.4</v>
          </cell>
          <cell r="E10">
            <v>2.4392635102821618</v>
          </cell>
        </row>
        <row r="19">
          <cell r="D19">
            <v>0.85</v>
          </cell>
          <cell r="E19">
            <v>0.90082644628099173</v>
          </cell>
        </row>
        <row r="29">
          <cell r="D29">
            <v>4.2</v>
          </cell>
          <cell r="E29">
            <v>4.2804034786126</v>
          </cell>
        </row>
        <row r="41">
          <cell r="D41">
            <v>6.65</v>
          </cell>
          <cell r="E41">
            <v>6.9333333333333336</v>
          </cell>
        </row>
        <row r="59">
          <cell r="D59">
            <v>12.15</v>
          </cell>
          <cell r="E59">
            <v>12.147927724170129</v>
          </cell>
        </row>
        <row r="73">
          <cell r="D73">
            <v>8.06</v>
          </cell>
          <cell r="E73">
            <v>8.6163307681354393</v>
          </cell>
        </row>
        <row r="81">
          <cell r="D81">
            <v>3</v>
          </cell>
          <cell r="E81">
            <v>2.9184399999999999</v>
          </cell>
        </row>
        <row r="89">
          <cell r="D89">
            <v>2.4</v>
          </cell>
          <cell r="E89">
            <v>2.5</v>
          </cell>
        </row>
        <row r="99">
          <cell r="D99">
            <v>3.6</v>
          </cell>
          <cell r="E99">
            <v>3.5583333333333331</v>
          </cell>
        </row>
        <row r="109">
          <cell r="D109">
            <v>1.5</v>
          </cell>
          <cell r="E109">
            <v>1.5</v>
          </cell>
        </row>
        <row r="117">
          <cell r="D117">
            <v>1.8</v>
          </cell>
          <cell r="E117">
            <v>1.8624999999999998</v>
          </cell>
        </row>
      </sheetData>
      <sheetData sheetId="3">
        <row r="11">
          <cell r="D11">
            <v>2.89</v>
          </cell>
          <cell r="E11">
            <v>2.8953488372093021</v>
          </cell>
        </row>
        <row r="19">
          <cell r="D19">
            <v>2.4900000000000002</v>
          </cell>
          <cell r="E19">
            <v>2.4716636856865035</v>
          </cell>
        </row>
      </sheetData>
      <sheetData sheetId="4">
        <row r="12">
          <cell r="D12">
            <v>2.7</v>
          </cell>
          <cell r="E12">
            <v>2.7100840336134455</v>
          </cell>
        </row>
        <row r="31">
          <cell r="D31">
            <v>2.8</v>
          </cell>
          <cell r="E31">
            <v>2.9139278694519359</v>
          </cell>
        </row>
        <row r="44">
          <cell r="D44">
            <v>4.1499999999999995</v>
          </cell>
          <cell r="E44">
            <v>4.1111111111111107</v>
          </cell>
        </row>
        <row r="52">
          <cell r="D52">
            <v>1.53</v>
          </cell>
          <cell r="E52">
            <v>1.6297188755020082</v>
          </cell>
        </row>
        <row r="72">
          <cell r="D72">
            <v>3.8</v>
          </cell>
          <cell r="E72">
            <v>3.4</v>
          </cell>
        </row>
      </sheetData>
      <sheetData sheetId="5">
        <row r="8">
          <cell r="D8">
            <v>1.1000000000000001</v>
          </cell>
          <cell r="E8">
            <v>1.1052631578947367</v>
          </cell>
        </row>
        <row r="18">
          <cell r="D18">
            <v>0.1</v>
          </cell>
          <cell r="E18">
            <v>9.8039215686274508E-2</v>
          </cell>
        </row>
        <row r="27">
          <cell r="D27">
            <v>3.0179999999999998</v>
          </cell>
          <cell r="E27">
            <v>1.6924266530897982</v>
          </cell>
        </row>
        <row r="35">
          <cell r="D35">
            <v>2.9</v>
          </cell>
          <cell r="E35">
            <v>2.8275862068965516</v>
          </cell>
        </row>
        <row r="44">
          <cell r="D44">
            <v>3.6999999999999997</v>
          </cell>
          <cell r="E44">
            <v>4.1666666666666661</v>
          </cell>
        </row>
      </sheetData>
      <sheetData sheetId="6">
        <row r="10">
          <cell r="D10">
            <v>2.2000000000000002</v>
          </cell>
          <cell r="E10">
            <v>2.6</v>
          </cell>
        </row>
        <row r="20">
          <cell r="D20">
            <v>3</v>
          </cell>
          <cell r="E20">
            <v>3</v>
          </cell>
        </row>
        <row r="26">
          <cell r="D26">
            <v>1</v>
          </cell>
          <cell r="E26">
            <v>1</v>
          </cell>
        </row>
      </sheetData>
      <sheetData sheetId="7">
        <row r="8">
          <cell r="D8">
            <v>1.92</v>
          </cell>
          <cell r="E8">
            <v>2</v>
          </cell>
        </row>
        <row r="17">
          <cell r="D17">
            <v>2.6</v>
          </cell>
          <cell r="E17">
            <v>2.5016317016317018</v>
          </cell>
        </row>
        <row r="24">
          <cell r="D24">
            <v>2</v>
          </cell>
          <cell r="E24">
            <v>2</v>
          </cell>
        </row>
        <row r="31">
          <cell r="D31">
            <v>1.5</v>
          </cell>
          <cell r="E31">
            <v>1.5416666666666665</v>
          </cell>
        </row>
      </sheetData>
      <sheetData sheetId="8">
        <row r="15">
          <cell r="D15">
            <v>1.1666000000000001</v>
          </cell>
          <cell r="E15">
            <v>1.5</v>
          </cell>
        </row>
        <row r="30">
          <cell r="D30">
            <v>6.8</v>
          </cell>
          <cell r="E30">
            <v>7</v>
          </cell>
        </row>
        <row r="43">
          <cell r="D43">
            <v>2.9</v>
          </cell>
          <cell r="E43">
            <v>2.9716776872365109</v>
          </cell>
        </row>
        <row r="69">
          <cell r="D69">
            <v>0.44000000000000006</v>
          </cell>
          <cell r="E69">
            <v>0.24185974942553889</v>
          </cell>
        </row>
        <row r="83">
          <cell r="D83">
            <v>5.4</v>
          </cell>
          <cell r="E83">
            <v>5.4404761904761907</v>
          </cell>
        </row>
        <row r="97">
          <cell r="D97">
            <v>5.2</v>
          </cell>
          <cell r="E97">
            <v>2.8461538461538463</v>
          </cell>
        </row>
        <row r="110">
          <cell r="D110">
            <v>5</v>
          </cell>
          <cell r="E110">
            <v>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9">
          <cell r="D9">
            <v>0.93</v>
          </cell>
          <cell r="E9">
            <v>0.80701754385964908</v>
          </cell>
        </row>
        <row r="17">
          <cell r="D17">
            <v>2.2000000000000002</v>
          </cell>
          <cell r="E17">
            <v>2.2438634538152611</v>
          </cell>
        </row>
        <row r="24">
          <cell r="D24">
            <v>1.5249999999999999</v>
          </cell>
          <cell r="E24">
            <v>2.5345622119815667</v>
          </cell>
        </row>
        <row r="36">
          <cell r="D36">
            <v>7</v>
          </cell>
          <cell r="E36">
            <v>7</v>
          </cell>
        </row>
        <row r="50">
          <cell r="D50">
            <v>9</v>
          </cell>
          <cell r="E50">
            <v>9</v>
          </cell>
        </row>
        <row r="57">
          <cell r="D57">
            <v>2</v>
          </cell>
          <cell r="E57">
            <v>2</v>
          </cell>
        </row>
        <row r="74">
          <cell r="D74">
            <v>5.4</v>
          </cell>
          <cell r="E74">
            <v>5.2844827586206895</v>
          </cell>
        </row>
        <row r="97">
          <cell r="D97">
            <v>3</v>
          </cell>
          <cell r="E97">
            <v>3</v>
          </cell>
        </row>
        <row r="114">
          <cell r="D114">
            <v>10.55</v>
          </cell>
          <cell r="E114">
            <v>12</v>
          </cell>
        </row>
        <row r="123">
          <cell r="D123">
            <v>3.4000000000000004</v>
          </cell>
          <cell r="E123">
            <v>3.3840662086539148</v>
          </cell>
        </row>
        <row r="131">
          <cell r="D131">
            <v>2.68</v>
          </cell>
          <cell r="E131">
            <v>2.6313102922054576</v>
          </cell>
        </row>
        <row r="139">
          <cell r="D139">
            <v>2</v>
          </cell>
          <cell r="E139">
            <v>2</v>
          </cell>
        </row>
        <row r="146">
          <cell r="D146">
            <v>2</v>
          </cell>
          <cell r="E146">
            <v>2</v>
          </cell>
        </row>
        <row r="153">
          <cell r="D153">
            <v>2</v>
          </cell>
          <cell r="E153">
            <v>2</v>
          </cell>
        </row>
        <row r="160">
          <cell r="D160">
            <v>2</v>
          </cell>
          <cell r="E160">
            <v>2</v>
          </cell>
        </row>
        <row r="167">
          <cell r="D167">
            <v>2</v>
          </cell>
          <cell r="E167">
            <v>2</v>
          </cell>
        </row>
        <row r="174">
          <cell r="D174">
            <v>2</v>
          </cell>
          <cell r="E174">
            <v>2</v>
          </cell>
        </row>
        <row r="181">
          <cell r="D181">
            <v>2</v>
          </cell>
          <cell r="E181">
            <v>2</v>
          </cell>
        </row>
        <row r="195">
          <cell r="D195">
            <v>6.0600000000000014</v>
          </cell>
          <cell r="E195">
            <v>6.3240150066217078</v>
          </cell>
        </row>
        <row r="202">
          <cell r="D202">
            <v>2</v>
          </cell>
          <cell r="E202">
            <v>2</v>
          </cell>
        </row>
        <row r="209">
          <cell r="D209">
            <v>2</v>
          </cell>
          <cell r="E209">
            <v>2</v>
          </cell>
        </row>
        <row r="221">
          <cell r="D221">
            <v>6.0000000000000009</v>
          </cell>
          <cell r="E221">
            <v>6.1739958592132504</v>
          </cell>
        </row>
        <row r="230">
          <cell r="D230">
            <v>2.8</v>
          </cell>
          <cell r="E230">
            <v>2.9061538461538463</v>
          </cell>
        </row>
        <row r="239">
          <cell r="D239">
            <v>3</v>
          </cell>
          <cell r="E239">
            <v>3.0042857142857144</v>
          </cell>
        </row>
        <row r="248">
          <cell r="D248">
            <v>2.8</v>
          </cell>
          <cell r="E248">
            <v>2.7318040293040293</v>
          </cell>
        </row>
        <row r="261">
          <cell r="D261">
            <v>5.36</v>
          </cell>
          <cell r="E261">
            <v>5.7688740287945501</v>
          </cell>
        </row>
        <row r="268">
          <cell r="D268">
            <v>1.5</v>
          </cell>
          <cell r="E268">
            <v>1.5</v>
          </cell>
        </row>
        <row r="275">
          <cell r="D275">
            <v>1.5</v>
          </cell>
          <cell r="E275">
            <v>1.5</v>
          </cell>
        </row>
        <row r="281">
          <cell r="D281">
            <v>1.5</v>
          </cell>
          <cell r="E281">
            <v>1.5</v>
          </cell>
        </row>
        <row r="288">
          <cell r="D288">
            <v>1.5</v>
          </cell>
          <cell r="E288">
            <v>1.5</v>
          </cell>
        </row>
        <row r="295">
          <cell r="D295">
            <v>2</v>
          </cell>
          <cell r="E295">
            <v>2</v>
          </cell>
        </row>
        <row r="313">
          <cell r="D313">
            <v>3.82</v>
          </cell>
          <cell r="E313">
            <v>3.6481376313123235</v>
          </cell>
        </row>
        <row r="321">
          <cell r="D321">
            <v>2.5</v>
          </cell>
          <cell r="E321">
            <v>2.4558823529411766</v>
          </cell>
        </row>
        <row r="329">
          <cell r="D329">
            <v>2.5</v>
          </cell>
          <cell r="E329">
            <v>2.4598782512451578</v>
          </cell>
        </row>
        <row r="344">
          <cell r="D344">
            <v>1.48</v>
          </cell>
          <cell r="E344">
            <v>1.5689502083793676</v>
          </cell>
        </row>
        <row r="360">
          <cell r="D360">
            <v>3.8521999999999998</v>
          </cell>
          <cell r="E360">
            <v>9.5843023255813957</v>
          </cell>
        </row>
      </sheetData>
      <sheetData sheetId="2">
        <row r="10">
          <cell r="D10">
            <v>2.5499999999999998</v>
          </cell>
          <cell r="E10">
            <v>2.5490830636461705</v>
          </cell>
        </row>
        <row r="19">
          <cell r="D19">
            <v>2.6</v>
          </cell>
          <cell r="E19">
            <v>2.701356529736358</v>
          </cell>
        </row>
        <row r="29">
          <cell r="D29">
            <v>4.2</v>
          </cell>
          <cell r="E29">
            <v>4.1729017359452145</v>
          </cell>
        </row>
        <row r="41">
          <cell r="D41">
            <v>6.65</v>
          </cell>
          <cell r="E41">
            <v>6.9333333333333336</v>
          </cell>
        </row>
        <row r="59">
          <cell r="D59">
            <v>12.15</v>
          </cell>
          <cell r="E59">
            <v>12.2732519825002</v>
          </cell>
        </row>
        <row r="73">
          <cell r="D73">
            <v>8.1</v>
          </cell>
          <cell r="E73">
            <v>8.6426197458455523</v>
          </cell>
        </row>
        <row r="81">
          <cell r="D81">
            <v>3</v>
          </cell>
          <cell r="E81">
            <v>2.8835776100628934</v>
          </cell>
        </row>
        <row r="89">
          <cell r="D89">
            <v>2.9</v>
          </cell>
          <cell r="E89">
            <v>2.9619999999999997</v>
          </cell>
        </row>
        <row r="99">
          <cell r="D99">
            <v>4.0200000000000005</v>
          </cell>
          <cell r="E99">
            <v>3.35</v>
          </cell>
        </row>
        <row r="109">
          <cell r="D109">
            <v>2.5</v>
          </cell>
          <cell r="E109">
            <v>2.5</v>
          </cell>
        </row>
        <row r="117">
          <cell r="D117">
            <v>1.8</v>
          </cell>
          <cell r="E117">
            <v>1.8875</v>
          </cell>
        </row>
      </sheetData>
      <sheetData sheetId="3">
        <row r="11">
          <cell r="D11">
            <v>2.89</v>
          </cell>
          <cell r="E11">
            <v>2.8953488372093021</v>
          </cell>
        </row>
        <row r="19">
          <cell r="D19">
            <v>2.4900000000000002</v>
          </cell>
          <cell r="E19">
            <v>2.4716636856865035</v>
          </cell>
        </row>
      </sheetData>
      <sheetData sheetId="4">
        <row r="12">
          <cell r="D12">
            <v>2.7</v>
          </cell>
          <cell r="E12">
            <v>2.6523489932885909</v>
          </cell>
        </row>
        <row r="31">
          <cell r="D31">
            <v>2.8</v>
          </cell>
          <cell r="E31">
            <v>2.9094949494949494</v>
          </cell>
        </row>
        <row r="44">
          <cell r="D44">
            <v>4.1499999999999995</v>
          </cell>
          <cell r="E44">
            <v>3.9666666666666668</v>
          </cell>
        </row>
        <row r="51">
          <cell r="D51">
            <v>1</v>
          </cell>
          <cell r="E51">
            <v>1.0963855421686748</v>
          </cell>
        </row>
        <row r="71">
          <cell r="D71">
            <v>3.8</v>
          </cell>
          <cell r="E71">
            <v>3.8</v>
          </cell>
        </row>
      </sheetData>
      <sheetData sheetId="5">
        <row r="8">
          <cell r="D8">
            <v>1.1000000000000001</v>
          </cell>
          <cell r="E8">
            <v>1.1029411764705883</v>
          </cell>
        </row>
        <row r="18">
          <cell r="D18">
            <v>2</v>
          </cell>
          <cell r="E18">
            <v>1.1009615384615385</v>
          </cell>
        </row>
        <row r="27">
          <cell r="D27">
            <v>3.0179999999999998</v>
          </cell>
          <cell r="E27">
            <v>2.531824122151884</v>
          </cell>
        </row>
        <row r="35">
          <cell r="D35">
            <v>2.9</v>
          </cell>
          <cell r="E35">
            <v>2.9285714285714288</v>
          </cell>
        </row>
        <row r="44">
          <cell r="D44">
            <v>3.6999999999999997</v>
          </cell>
          <cell r="E44">
            <v>2.3333333333333335</v>
          </cell>
        </row>
      </sheetData>
      <sheetData sheetId="6">
        <row r="10">
          <cell r="D10">
            <v>2</v>
          </cell>
          <cell r="E10">
            <v>2.5070175438596491</v>
          </cell>
        </row>
        <row r="20">
          <cell r="D20">
            <v>3</v>
          </cell>
          <cell r="E20">
            <v>3</v>
          </cell>
        </row>
        <row r="27">
          <cell r="D27">
            <v>2</v>
          </cell>
          <cell r="E27">
            <v>1</v>
          </cell>
        </row>
      </sheetData>
      <sheetData sheetId="7">
        <row r="8">
          <cell r="D8">
            <v>1.92</v>
          </cell>
          <cell r="E8">
            <v>2</v>
          </cell>
        </row>
        <row r="17">
          <cell r="D17">
            <v>2.5499999999999998</v>
          </cell>
          <cell r="E17">
            <v>2.479027683231223</v>
          </cell>
        </row>
        <row r="24">
          <cell r="D24">
            <v>2</v>
          </cell>
          <cell r="E24">
            <v>2</v>
          </cell>
        </row>
        <row r="31">
          <cell r="D31">
            <v>1.6</v>
          </cell>
          <cell r="E31">
            <v>1.6666666666666665</v>
          </cell>
        </row>
      </sheetData>
      <sheetData sheetId="8">
        <row r="15">
          <cell r="D15">
            <v>1.5</v>
          </cell>
          <cell r="E15">
            <v>1.5</v>
          </cell>
        </row>
        <row r="30">
          <cell r="D30">
            <v>7.8</v>
          </cell>
          <cell r="E30">
            <v>7.8</v>
          </cell>
        </row>
        <row r="43">
          <cell r="D43">
            <v>2.9</v>
          </cell>
          <cell r="E43">
            <v>3.0395868002233808</v>
          </cell>
        </row>
        <row r="69">
          <cell r="D69">
            <v>0.44000000000000006</v>
          </cell>
          <cell r="E69">
            <v>0.14051505681785134</v>
          </cell>
        </row>
        <row r="83">
          <cell r="D83">
            <v>5.4</v>
          </cell>
          <cell r="E83">
            <v>5.4404761904761907</v>
          </cell>
        </row>
        <row r="97">
          <cell r="D97">
            <v>5.2</v>
          </cell>
          <cell r="E97">
            <v>4.6111111111111107</v>
          </cell>
        </row>
        <row r="110">
          <cell r="D110">
            <v>5</v>
          </cell>
          <cell r="E110">
            <v>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9">
          <cell r="D9">
            <v>0.93</v>
          </cell>
          <cell r="E9">
            <v>1.23913043478261</v>
          </cell>
        </row>
        <row r="17">
          <cell r="D17">
            <v>2.2000000000000002</v>
          </cell>
          <cell r="E17">
            <v>2.2963604887983702</v>
          </cell>
        </row>
        <row r="24">
          <cell r="D24">
            <v>1.9410000000000001</v>
          </cell>
          <cell r="E24">
            <v>3.2347826086956499</v>
          </cell>
        </row>
        <row r="36">
          <cell r="D36">
            <v>7</v>
          </cell>
          <cell r="E36">
            <v>7</v>
          </cell>
        </row>
        <row r="50">
          <cell r="D50">
            <v>9</v>
          </cell>
          <cell r="E50">
            <v>9</v>
          </cell>
        </row>
        <row r="57">
          <cell r="D57">
            <v>2</v>
          </cell>
          <cell r="E57">
            <v>2</v>
          </cell>
        </row>
        <row r="74">
          <cell r="D74">
            <v>5.3</v>
          </cell>
          <cell r="E74">
            <v>9.8564920859504603</v>
          </cell>
        </row>
        <row r="97">
          <cell r="D97">
            <v>8.8350000000000009</v>
          </cell>
          <cell r="E97">
            <v>16.719223932551699</v>
          </cell>
        </row>
        <row r="114">
          <cell r="D114">
            <v>10.55</v>
          </cell>
          <cell r="E114">
            <v>17.481886024693502</v>
          </cell>
        </row>
        <row r="123">
          <cell r="D123">
            <v>3.4</v>
          </cell>
          <cell r="E123">
            <v>3.3804371596389799</v>
          </cell>
        </row>
        <row r="131">
          <cell r="D131">
            <v>2.68</v>
          </cell>
          <cell r="E131">
            <v>2.5990878461103</v>
          </cell>
        </row>
        <row r="139">
          <cell r="D139">
            <v>2</v>
          </cell>
          <cell r="E139">
            <v>2</v>
          </cell>
        </row>
        <row r="146">
          <cell r="D146">
            <v>2</v>
          </cell>
          <cell r="E146">
            <v>2</v>
          </cell>
        </row>
        <row r="153">
          <cell r="D153">
            <v>2</v>
          </cell>
          <cell r="E153">
            <v>2</v>
          </cell>
        </row>
        <row r="160">
          <cell r="D160">
            <v>2</v>
          </cell>
          <cell r="E160">
            <v>2</v>
          </cell>
        </row>
        <row r="167">
          <cell r="D167">
            <v>2</v>
          </cell>
          <cell r="E167">
            <v>2</v>
          </cell>
        </row>
        <row r="174">
          <cell r="D174">
            <v>2</v>
          </cell>
          <cell r="E174">
            <v>2</v>
          </cell>
        </row>
        <row r="181">
          <cell r="D181">
            <v>2</v>
          </cell>
          <cell r="E181">
            <v>2</v>
          </cell>
        </row>
        <row r="195">
          <cell r="D195">
            <v>6.06</v>
          </cell>
          <cell r="E195">
            <v>6.3415437157305004</v>
          </cell>
        </row>
        <row r="202">
          <cell r="D202">
            <v>2</v>
          </cell>
          <cell r="E202">
            <v>2</v>
          </cell>
        </row>
        <row r="209">
          <cell r="D209">
            <v>2</v>
          </cell>
          <cell r="E209">
            <v>2</v>
          </cell>
        </row>
        <row r="221">
          <cell r="D221">
            <v>6</v>
          </cell>
          <cell r="E221">
            <v>6.3517847852630496</v>
          </cell>
        </row>
        <row r="230">
          <cell r="D230">
            <v>2.8</v>
          </cell>
          <cell r="E230">
            <v>2.8183333333333298</v>
          </cell>
        </row>
        <row r="239">
          <cell r="D239">
            <v>3</v>
          </cell>
          <cell r="E239">
            <v>2.9871428571428602</v>
          </cell>
        </row>
        <row r="248">
          <cell r="D248">
            <v>2.8</v>
          </cell>
          <cell r="E248">
            <v>2.9797802197802201</v>
          </cell>
        </row>
        <row r="261">
          <cell r="D261">
            <v>5.36</v>
          </cell>
          <cell r="E261">
            <v>5.4840404355833998</v>
          </cell>
        </row>
        <row r="268">
          <cell r="D268">
            <v>1.5</v>
          </cell>
          <cell r="E268">
            <v>1.5</v>
          </cell>
        </row>
        <row r="275">
          <cell r="D275">
            <v>1.5</v>
          </cell>
          <cell r="E275">
            <v>1.5</v>
          </cell>
        </row>
        <row r="281">
          <cell r="D281">
            <v>1.5</v>
          </cell>
          <cell r="E281">
            <v>1.5</v>
          </cell>
        </row>
        <row r="288">
          <cell r="D288">
            <v>1.5</v>
          </cell>
          <cell r="E288">
            <v>1.5</v>
          </cell>
        </row>
        <row r="295">
          <cell r="D295">
            <v>2</v>
          </cell>
          <cell r="E295">
            <v>2</v>
          </cell>
        </row>
        <row r="302">
          <cell r="D302">
            <v>1.5</v>
          </cell>
          <cell r="E302">
            <v>1.5</v>
          </cell>
        </row>
        <row r="313">
          <cell r="D313">
            <v>3.8200000000000003</v>
          </cell>
          <cell r="E313">
            <v>3.6481376313123199</v>
          </cell>
        </row>
        <row r="321">
          <cell r="D321">
            <v>2.5</v>
          </cell>
          <cell r="E321">
            <v>2.4558823529411802</v>
          </cell>
        </row>
        <row r="329">
          <cell r="D329">
            <v>2.5</v>
          </cell>
          <cell r="E329">
            <v>2.45987825124516</v>
          </cell>
        </row>
        <row r="344">
          <cell r="D344">
            <v>1.48</v>
          </cell>
          <cell r="E344">
            <v>1.5050889237468401</v>
          </cell>
        </row>
        <row r="360">
          <cell r="D360">
            <v>6.4021999999999997</v>
          </cell>
          <cell r="E360">
            <v>7.5617886178861795</v>
          </cell>
        </row>
      </sheetData>
      <sheetData sheetId="2">
        <row r="10">
          <cell r="D10">
            <v>2.48</v>
          </cell>
          <cell r="E10">
            <v>2.5714285714285698</v>
          </cell>
        </row>
        <row r="19">
          <cell r="D19">
            <v>2.6</v>
          </cell>
          <cell r="E19">
            <v>2.7017527026162602</v>
          </cell>
        </row>
        <row r="29">
          <cell r="D29">
            <v>3.9</v>
          </cell>
          <cell r="E29">
            <v>4.0574074074074096</v>
          </cell>
        </row>
        <row r="41">
          <cell r="D41">
            <v>6.65</v>
          </cell>
          <cell r="E41">
            <v>6.93333333333333</v>
          </cell>
        </row>
        <row r="59">
          <cell r="D59">
            <v>12.15</v>
          </cell>
          <cell r="E59">
            <v>12.219923117886101</v>
          </cell>
        </row>
        <row r="73">
          <cell r="D73">
            <v>7.99</v>
          </cell>
          <cell r="E73">
            <v>8.3933206677715404</v>
          </cell>
        </row>
        <row r="81">
          <cell r="D81">
            <v>3</v>
          </cell>
          <cell r="E81">
            <v>2.9262824752007601</v>
          </cell>
        </row>
        <row r="89">
          <cell r="D89">
            <v>2.9</v>
          </cell>
          <cell r="E89">
            <v>2.96</v>
          </cell>
        </row>
        <row r="99">
          <cell r="D99">
            <v>4.0199999999999996</v>
          </cell>
          <cell r="E99">
            <v>3.3266666666666698</v>
          </cell>
        </row>
        <row r="109">
          <cell r="D109">
            <v>1.5</v>
          </cell>
          <cell r="E109">
            <v>2.5</v>
          </cell>
        </row>
        <row r="117">
          <cell r="D117">
            <v>1.8</v>
          </cell>
          <cell r="E117">
            <v>1.8875000000000002</v>
          </cell>
        </row>
      </sheetData>
      <sheetData sheetId="3">
        <row r="11">
          <cell r="D11">
            <v>2.89</v>
          </cell>
          <cell r="E11">
            <v>2.8953488372092999</v>
          </cell>
        </row>
        <row r="19">
          <cell r="D19">
            <v>2.4900000000000002</v>
          </cell>
          <cell r="E19">
            <v>2.4240446380674601</v>
          </cell>
        </row>
      </sheetData>
      <sheetData sheetId="4">
        <row r="12">
          <cell r="D12">
            <v>2.7</v>
          </cell>
          <cell r="E12">
            <v>2.6514851485148498</v>
          </cell>
        </row>
        <row r="31">
          <cell r="D31">
            <v>2.8</v>
          </cell>
          <cell r="E31">
            <v>2.8665021929824599</v>
          </cell>
        </row>
        <row r="44">
          <cell r="D44">
            <v>4.25</v>
          </cell>
          <cell r="E44">
            <v>4.3179738562091501</v>
          </cell>
        </row>
        <row r="51">
          <cell r="D51">
            <v>1</v>
          </cell>
          <cell r="E51">
            <v>1.0963855421686699</v>
          </cell>
        </row>
        <row r="71">
          <cell r="D71">
            <v>3.8</v>
          </cell>
          <cell r="E71">
            <v>3.8</v>
          </cell>
        </row>
      </sheetData>
      <sheetData sheetId="5">
        <row r="8">
          <cell r="D8">
            <v>1.1000000000000001</v>
          </cell>
          <cell r="E8">
            <v>1.0952380952381</v>
          </cell>
        </row>
        <row r="18">
          <cell r="D18">
            <v>2.2919999999999998</v>
          </cell>
          <cell r="E18">
            <v>0.6616194350080461</v>
          </cell>
        </row>
        <row r="27">
          <cell r="D27">
            <v>3.0179999999999998</v>
          </cell>
          <cell r="E27">
            <v>2.5330281568492001</v>
          </cell>
        </row>
        <row r="35">
          <cell r="D35">
            <v>2.85</v>
          </cell>
          <cell r="E35">
            <v>2.90476190476191</v>
          </cell>
        </row>
        <row r="44">
          <cell r="D44">
            <v>3.6</v>
          </cell>
          <cell r="E44">
            <v>1.71428571428572</v>
          </cell>
        </row>
      </sheetData>
      <sheetData sheetId="6">
        <row r="10">
          <cell r="D10">
            <v>2</v>
          </cell>
          <cell r="E10">
            <v>2</v>
          </cell>
        </row>
        <row r="20">
          <cell r="D20">
            <v>3.8</v>
          </cell>
          <cell r="E20">
            <v>4</v>
          </cell>
        </row>
        <row r="27">
          <cell r="D27">
            <v>2</v>
          </cell>
          <cell r="E27">
            <v>1</v>
          </cell>
        </row>
      </sheetData>
      <sheetData sheetId="7">
        <row r="8">
          <cell r="D8">
            <v>1.92</v>
          </cell>
          <cell r="E8">
            <v>2</v>
          </cell>
        </row>
        <row r="17">
          <cell r="D17">
            <v>2.7</v>
          </cell>
          <cell r="E17">
            <v>2.0250190985485101</v>
          </cell>
        </row>
        <row r="24">
          <cell r="D24">
            <v>2</v>
          </cell>
          <cell r="E24">
            <v>2</v>
          </cell>
        </row>
        <row r="31">
          <cell r="D31">
            <v>1.7000000000000002</v>
          </cell>
          <cell r="E31">
            <v>1.61904761904762</v>
          </cell>
        </row>
      </sheetData>
      <sheetData sheetId="8">
        <row r="15">
          <cell r="D15">
            <v>1.5</v>
          </cell>
          <cell r="E15">
            <v>1.5</v>
          </cell>
        </row>
        <row r="30">
          <cell r="D30">
            <v>5.8</v>
          </cell>
          <cell r="E30">
            <v>5.8</v>
          </cell>
        </row>
        <row r="43">
          <cell r="D43">
            <v>2.9</v>
          </cell>
          <cell r="E43">
            <v>2.93656339315991</v>
          </cell>
        </row>
        <row r="69">
          <cell r="D69">
            <v>0.37</v>
          </cell>
          <cell r="E69">
            <v>0.21429410358432902</v>
          </cell>
        </row>
        <row r="83">
          <cell r="D83">
            <v>5.4</v>
          </cell>
          <cell r="E83">
            <v>5.4404761904761898</v>
          </cell>
        </row>
        <row r="97">
          <cell r="D97">
            <v>5.2</v>
          </cell>
          <cell r="E97">
            <v>4.8782608695652199</v>
          </cell>
        </row>
        <row r="110">
          <cell r="D110">
            <v>5</v>
          </cell>
          <cell r="E110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zoomScaleNormal="75" zoomScaleSheetLayoutView="100" workbookViewId="0">
      <selection activeCell="A18" sqref="A18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10" t="s">
        <v>77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2"/>
      <c r="O1" s="67"/>
    </row>
    <row r="2" spans="1:16" s="1" customFormat="1" ht="15" customHeight="1" x14ac:dyDescent="0.25">
      <c r="A2" s="89"/>
      <c r="B2" s="90"/>
      <c r="C2" s="91"/>
      <c r="D2" s="92"/>
      <c r="E2" s="92"/>
      <c r="F2" s="92"/>
      <c r="G2" s="92"/>
      <c r="H2" s="92"/>
      <c r="I2" s="92"/>
      <c r="J2" s="92"/>
      <c r="K2" s="93"/>
      <c r="L2" s="7"/>
      <c r="M2" s="7"/>
      <c r="N2" s="7"/>
      <c r="O2" s="67"/>
    </row>
    <row r="3" spans="1:16" s="1" customFormat="1" ht="15" customHeight="1" x14ac:dyDescent="0.25">
      <c r="A3" s="415" t="s">
        <v>136</v>
      </c>
      <c r="B3" s="416"/>
      <c r="C3" s="416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67"/>
    </row>
    <row r="4" spans="1:16" s="1" customFormat="1" ht="15" customHeight="1" x14ac:dyDescent="0.25">
      <c r="A4" s="30" t="s">
        <v>190</v>
      </c>
      <c r="B4" s="70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67"/>
    </row>
    <row r="5" spans="1:16" s="1" customFormat="1" ht="15" customHeight="1" x14ac:dyDescent="0.25">
      <c r="A5" s="30" t="s">
        <v>74</v>
      </c>
      <c r="B5" s="70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67"/>
    </row>
    <row r="6" spans="1:16" s="1" customFormat="1" ht="15" customHeight="1" x14ac:dyDescent="0.25">
      <c r="A6" s="30" t="s">
        <v>237</v>
      </c>
      <c r="B6" s="70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67"/>
    </row>
    <row r="7" spans="1:16" ht="13.5" thickBot="1" x14ac:dyDescent="0.25">
      <c r="A7" s="63"/>
      <c r="B7" s="64"/>
      <c r="C7" s="64"/>
      <c r="D7" s="65"/>
      <c r="E7" s="65"/>
      <c r="F7" s="65"/>
      <c r="G7" s="65"/>
      <c r="H7" s="65"/>
      <c r="I7" s="65"/>
      <c r="J7" s="65"/>
      <c r="K7" s="68"/>
      <c r="L7" s="65"/>
      <c r="M7" s="65"/>
      <c r="N7" s="66"/>
    </row>
    <row r="8" spans="1:16" x14ac:dyDescent="0.2">
      <c r="A8" s="417" t="s">
        <v>3</v>
      </c>
      <c r="B8" s="420" t="s">
        <v>0</v>
      </c>
      <c r="C8" s="420" t="s">
        <v>1</v>
      </c>
      <c r="D8" s="71"/>
      <c r="E8" s="71"/>
      <c r="F8" s="413"/>
      <c r="G8" s="413"/>
      <c r="H8" s="413"/>
      <c r="I8" s="413"/>
      <c r="J8" s="413"/>
      <c r="K8" s="414"/>
      <c r="L8" s="75"/>
      <c r="M8" s="4"/>
      <c r="N8" s="4"/>
      <c r="O8" s="69"/>
    </row>
    <row r="9" spans="1:16" x14ac:dyDescent="0.2">
      <c r="A9" s="418"/>
      <c r="B9" s="421"/>
      <c r="C9" s="421"/>
      <c r="D9" s="72"/>
      <c r="E9" s="72">
        <v>2006</v>
      </c>
      <c r="F9" s="3">
        <v>2017</v>
      </c>
      <c r="G9" s="3">
        <v>2018</v>
      </c>
      <c r="H9" s="423">
        <v>2018</v>
      </c>
      <c r="I9" s="424"/>
      <c r="J9" s="424"/>
      <c r="K9" s="425"/>
      <c r="L9" s="74">
        <v>2015</v>
      </c>
      <c r="M9" s="5">
        <v>2016</v>
      </c>
      <c r="N9" s="5"/>
      <c r="O9" s="69"/>
    </row>
    <row r="10" spans="1:16" ht="33.75" customHeight="1" thickBot="1" x14ac:dyDescent="0.25">
      <c r="A10" s="419"/>
      <c r="B10" s="422"/>
      <c r="C10" s="422"/>
      <c r="D10" s="73"/>
      <c r="E10" s="73" t="s">
        <v>71</v>
      </c>
      <c r="F10" s="73" t="s">
        <v>71</v>
      </c>
      <c r="G10" s="73" t="s">
        <v>2</v>
      </c>
      <c r="H10" s="73" t="s">
        <v>72</v>
      </c>
      <c r="I10" s="73" t="s">
        <v>75</v>
      </c>
      <c r="J10" s="73" t="s">
        <v>76</v>
      </c>
      <c r="K10" s="6" t="s">
        <v>78</v>
      </c>
      <c r="L10" s="62" t="s">
        <v>2</v>
      </c>
      <c r="M10" s="6" t="s">
        <v>2</v>
      </c>
      <c r="N10" s="6"/>
    </row>
    <row r="11" spans="1:16" ht="13.5" thickBot="1" x14ac:dyDescent="0.25">
      <c r="A11" s="43" t="s">
        <v>53</v>
      </c>
      <c r="B11" s="44"/>
      <c r="C11" s="44"/>
      <c r="D11" s="44"/>
      <c r="E11" s="44"/>
      <c r="F11" s="44"/>
      <c r="G11" s="44"/>
      <c r="H11" s="44"/>
      <c r="I11" s="44"/>
      <c r="J11" s="44"/>
      <c r="K11" s="94"/>
      <c r="L11" s="36"/>
      <c r="M11" s="37"/>
      <c r="N11" s="37"/>
    </row>
    <row r="12" spans="1:16" s="10" customFormat="1" ht="12" x14ac:dyDescent="0.2">
      <c r="A12" s="32" t="s">
        <v>54</v>
      </c>
      <c r="B12" s="33" t="s">
        <v>5</v>
      </c>
      <c r="C12" s="33" t="s">
        <v>55</v>
      </c>
      <c r="D12" s="33"/>
      <c r="E12" s="34"/>
      <c r="F12" s="55">
        <f>+H12+I12+J12+K12</f>
        <v>0</v>
      </c>
      <c r="G12" s="98">
        <v>0</v>
      </c>
      <c r="H12" s="98">
        <v>0</v>
      </c>
      <c r="I12" s="55">
        <v>0</v>
      </c>
      <c r="J12" s="56">
        <v>0</v>
      </c>
      <c r="K12" s="96"/>
      <c r="L12" s="76"/>
      <c r="M12" s="35"/>
      <c r="N12" s="35"/>
    </row>
    <row r="13" spans="1:16" s="10" customFormat="1" ht="12" x14ac:dyDescent="0.2">
      <c r="A13" s="8" t="s">
        <v>83</v>
      </c>
      <c r="B13" s="9" t="s">
        <v>5</v>
      </c>
      <c r="C13" s="9" t="s">
        <v>55</v>
      </c>
      <c r="D13" s="9"/>
      <c r="E13" s="24"/>
      <c r="F13" s="55">
        <v>219</v>
      </c>
      <c r="G13" s="98">
        <v>300</v>
      </c>
      <c r="H13" s="100">
        <v>54</v>
      </c>
      <c r="I13" s="99">
        <v>52</v>
      </c>
      <c r="J13" s="101">
        <v>34</v>
      </c>
      <c r="K13" s="95"/>
      <c r="L13" s="77"/>
      <c r="M13" s="17"/>
      <c r="N13" s="17"/>
    </row>
    <row r="14" spans="1:16" s="10" customFormat="1" ht="12" x14ac:dyDescent="0.2">
      <c r="A14" s="8" t="s">
        <v>84</v>
      </c>
      <c r="B14" s="9" t="s">
        <v>5</v>
      </c>
      <c r="C14" s="9" t="s">
        <v>55</v>
      </c>
      <c r="D14" s="9"/>
      <c r="E14" s="24"/>
      <c r="F14" s="55">
        <v>660</v>
      </c>
      <c r="G14" s="98">
        <v>680</v>
      </c>
      <c r="H14" s="100">
        <v>103</v>
      </c>
      <c r="I14" s="99">
        <v>180</v>
      </c>
      <c r="J14" s="101">
        <v>147</v>
      </c>
      <c r="K14" s="95"/>
      <c r="L14" s="77"/>
      <c r="M14" s="17"/>
      <c r="N14" s="17"/>
    </row>
    <row r="15" spans="1:16" s="10" customFormat="1" ht="12" x14ac:dyDescent="0.2">
      <c r="A15" s="11" t="s">
        <v>56</v>
      </c>
      <c r="B15" s="9" t="s">
        <v>5</v>
      </c>
      <c r="C15" s="9" t="s">
        <v>55</v>
      </c>
      <c r="D15" s="9"/>
      <c r="E15" s="24"/>
      <c r="F15" s="55">
        <v>66</v>
      </c>
      <c r="G15" s="98">
        <v>80</v>
      </c>
      <c r="H15" s="100">
        <v>9</v>
      </c>
      <c r="I15" s="99">
        <v>12</v>
      </c>
      <c r="J15" s="101">
        <v>10</v>
      </c>
      <c r="K15" s="95"/>
      <c r="L15" s="78"/>
      <c r="M15" s="16"/>
      <c r="N15" s="16"/>
    </row>
    <row r="16" spans="1:16" s="10" customFormat="1" ht="12" x14ac:dyDescent="0.2">
      <c r="A16" s="11" t="s">
        <v>57</v>
      </c>
      <c r="B16" s="9" t="s">
        <v>5</v>
      </c>
      <c r="C16" s="9" t="s">
        <v>55</v>
      </c>
      <c r="D16" s="9"/>
      <c r="E16" s="24"/>
      <c r="F16" s="55">
        <v>93</v>
      </c>
      <c r="G16" s="98">
        <v>100</v>
      </c>
      <c r="H16" s="100">
        <v>19</v>
      </c>
      <c r="I16" s="99">
        <v>19</v>
      </c>
      <c r="J16" s="101">
        <v>27</v>
      </c>
      <c r="K16" s="95"/>
      <c r="L16" s="78"/>
      <c r="M16" s="16"/>
      <c r="N16" s="16"/>
      <c r="P16" s="12"/>
    </row>
    <row r="17" spans="1:15" s="10" customFormat="1" ht="12" x14ac:dyDescent="0.2">
      <c r="A17" s="8" t="s">
        <v>58</v>
      </c>
      <c r="B17" s="9" t="s">
        <v>5</v>
      </c>
      <c r="C17" s="9" t="s">
        <v>55</v>
      </c>
      <c r="D17" s="9">
        <v>642</v>
      </c>
      <c r="E17" s="24"/>
      <c r="F17" s="55">
        <v>882</v>
      </c>
      <c r="G17" s="98">
        <v>900</v>
      </c>
      <c r="H17" s="100">
        <v>163</v>
      </c>
      <c r="I17" s="99">
        <v>225</v>
      </c>
      <c r="J17" s="101">
        <v>198</v>
      </c>
      <c r="K17" s="95"/>
      <c r="L17" s="77"/>
      <c r="M17" s="16"/>
      <c r="N17" s="16"/>
    </row>
    <row r="18" spans="1:15" s="10" customFormat="1" ht="12" x14ac:dyDescent="0.2">
      <c r="A18" s="8" t="s">
        <v>59</v>
      </c>
      <c r="B18" s="9" t="s">
        <v>5</v>
      </c>
      <c r="C18" s="9" t="s">
        <v>55</v>
      </c>
      <c r="D18" s="9">
        <v>44</v>
      </c>
      <c r="E18" s="24"/>
      <c r="F18" s="55">
        <v>66</v>
      </c>
      <c r="G18" s="98">
        <v>80</v>
      </c>
      <c r="H18" s="100">
        <v>17</v>
      </c>
      <c r="I18" s="99">
        <v>22</v>
      </c>
      <c r="J18" s="101">
        <v>37</v>
      </c>
      <c r="K18" s="95"/>
      <c r="L18" s="78"/>
      <c r="M18" s="16"/>
      <c r="N18" s="16"/>
    </row>
    <row r="19" spans="1:15" s="13" customFormat="1" ht="12" x14ac:dyDescent="0.2">
      <c r="A19" s="20" t="s">
        <v>60</v>
      </c>
      <c r="B19" s="21" t="s">
        <v>5</v>
      </c>
      <c r="C19" s="21" t="s">
        <v>55</v>
      </c>
      <c r="D19" s="21"/>
      <c r="E19" s="25"/>
      <c r="F19" s="55">
        <v>41</v>
      </c>
      <c r="G19" s="98">
        <v>40</v>
      </c>
      <c r="H19" s="102">
        <v>15</v>
      </c>
      <c r="I19" s="59">
        <v>10</v>
      </c>
      <c r="J19" s="60">
        <v>10</v>
      </c>
      <c r="K19" s="97"/>
      <c r="L19" s="79"/>
      <c r="M19" s="22"/>
      <c r="N19" s="22"/>
      <c r="O19" s="10"/>
    </row>
    <row r="20" spans="1:15" s="13" customFormat="1" ht="12" x14ac:dyDescent="0.2">
      <c r="A20" s="31" t="s">
        <v>80</v>
      </c>
      <c r="B20" s="9" t="s">
        <v>5</v>
      </c>
      <c r="C20" s="9" t="s">
        <v>55</v>
      </c>
      <c r="D20" s="9"/>
      <c r="E20" s="24"/>
      <c r="F20" s="55">
        <v>20</v>
      </c>
      <c r="G20" s="98">
        <v>20</v>
      </c>
      <c r="H20" s="100">
        <v>5</v>
      </c>
      <c r="I20" s="99">
        <v>11</v>
      </c>
      <c r="J20" s="101">
        <v>0</v>
      </c>
      <c r="K20" s="95"/>
      <c r="L20" s="78"/>
      <c r="M20" s="16"/>
      <c r="N20" s="16"/>
      <c r="O20" s="10"/>
    </row>
    <row r="21" spans="1:15" s="13" customFormat="1" ht="12" x14ac:dyDescent="0.2">
      <c r="A21" s="31" t="s">
        <v>81</v>
      </c>
      <c r="B21" s="9" t="s">
        <v>5</v>
      </c>
      <c r="C21" s="9" t="s">
        <v>55</v>
      </c>
      <c r="D21" s="9"/>
      <c r="E21" s="24"/>
      <c r="F21" s="55">
        <v>412</v>
      </c>
      <c r="G21" s="98">
        <v>450</v>
      </c>
      <c r="H21" s="100">
        <v>178</v>
      </c>
      <c r="I21" s="99">
        <v>68</v>
      </c>
      <c r="J21" s="101">
        <v>49</v>
      </c>
      <c r="K21" s="95"/>
      <c r="L21" s="78"/>
      <c r="M21" s="16"/>
      <c r="N21" s="16"/>
      <c r="O21" s="10"/>
    </row>
    <row r="22" spans="1:15" s="13" customFormat="1" thickBot="1" x14ac:dyDescent="0.25">
      <c r="A22" s="20" t="s">
        <v>82</v>
      </c>
      <c r="B22" s="21" t="s">
        <v>5</v>
      </c>
      <c r="C22" s="21" t="s">
        <v>55</v>
      </c>
      <c r="D22" s="21"/>
      <c r="E22" s="25"/>
      <c r="F22" s="55">
        <v>146</v>
      </c>
      <c r="G22" s="98">
        <v>150</v>
      </c>
      <c r="H22" s="102">
        <v>31</v>
      </c>
      <c r="I22" s="59">
        <v>31</v>
      </c>
      <c r="J22" s="60">
        <v>22</v>
      </c>
      <c r="K22" s="97"/>
      <c r="L22" s="79"/>
      <c r="M22" s="22"/>
      <c r="N22" s="22"/>
      <c r="O22" s="10"/>
    </row>
    <row r="23" spans="1:15" ht="13.5" customHeight="1" thickBot="1" x14ac:dyDescent="0.25">
      <c r="A23" s="45" t="s">
        <v>61</v>
      </c>
      <c r="B23" s="46"/>
      <c r="C23" s="46"/>
      <c r="D23" s="46"/>
      <c r="E23" s="47"/>
      <c r="F23" s="103"/>
      <c r="G23" s="104"/>
      <c r="H23" s="105"/>
      <c r="I23" s="106"/>
      <c r="J23" s="106"/>
      <c r="K23" s="107"/>
      <c r="L23" s="36"/>
      <c r="M23" s="38"/>
      <c r="N23" s="38"/>
      <c r="O23" s="10"/>
    </row>
    <row r="24" spans="1:15" hidden="1" x14ac:dyDescent="0.2">
      <c r="A24" s="48"/>
      <c r="B24" s="33"/>
      <c r="C24" s="33"/>
      <c r="D24" s="33">
        <v>7.3</v>
      </c>
      <c r="E24" s="34"/>
      <c r="F24" s="55"/>
      <c r="G24" s="108"/>
      <c r="H24" s="109"/>
      <c r="I24" s="110"/>
      <c r="J24" s="110"/>
      <c r="K24" s="111"/>
      <c r="L24" s="80"/>
      <c r="M24" s="14"/>
      <c r="N24" s="14"/>
      <c r="O24" s="10"/>
    </row>
    <row r="25" spans="1:15" hidden="1" x14ac:dyDescent="0.2">
      <c r="A25" s="31"/>
      <c r="B25" s="9"/>
      <c r="C25" s="9"/>
      <c r="D25" s="9">
        <f>+D24*6</f>
        <v>43.8</v>
      </c>
      <c r="E25" s="24"/>
      <c r="F25" s="99"/>
      <c r="G25" s="112"/>
      <c r="H25" s="113"/>
      <c r="I25" s="114"/>
      <c r="J25" s="114"/>
      <c r="K25" s="115"/>
      <c r="L25" s="81"/>
      <c r="M25" s="15"/>
      <c r="N25" s="15"/>
      <c r="O25" s="10"/>
    </row>
    <row r="26" spans="1:15" hidden="1" x14ac:dyDescent="0.2">
      <c r="A26" s="31"/>
      <c r="B26" s="9"/>
      <c r="C26" s="9"/>
      <c r="D26" s="9">
        <v>642</v>
      </c>
      <c r="E26" s="24"/>
      <c r="F26" s="99"/>
      <c r="G26" s="112"/>
      <c r="H26" s="113"/>
      <c r="I26" s="114"/>
      <c r="J26" s="114"/>
      <c r="K26" s="115"/>
      <c r="L26" s="81"/>
      <c r="M26" s="15"/>
      <c r="N26" s="15"/>
      <c r="O26" s="10"/>
    </row>
    <row r="27" spans="1:15" hidden="1" x14ac:dyDescent="0.2">
      <c r="A27" s="31"/>
      <c r="B27" s="9"/>
      <c r="C27" s="9"/>
      <c r="D27" s="9">
        <f>+D26/6</f>
        <v>107</v>
      </c>
      <c r="E27" s="24"/>
      <c r="F27" s="99"/>
      <c r="G27" s="112"/>
      <c r="H27" s="113"/>
      <c r="I27" s="114"/>
      <c r="J27" s="114"/>
      <c r="K27" s="115"/>
      <c r="L27" s="81"/>
      <c r="M27" s="15"/>
      <c r="N27" s="15"/>
      <c r="O27" s="10"/>
    </row>
    <row r="28" spans="1:15" hidden="1" x14ac:dyDescent="0.2">
      <c r="A28" s="31"/>
      <c r="B28" s="9"/>
      <c r="C28" s="9"/>
      <c r="D28" s="9" t="e">
        <f>+#REF!/D27</f>
        <v>#REF!</v>
      </c>
      <c r="E28" s="24"/>
      <c r="F28" s="99"/>
      <c r="G28" s="112"/>
      <c r="H28" s="113"/>
      <c r="I28" s="114"/>
      <c r="J28" s="114"/>
      <c r="K28" s="115"/>
      <c r="L28" s="81"/>
      <c r="M28" s="15"/>
      <c r="N28" s="15"/>
      <c r="O28" s="10"/>
    </row>
    <row r="29" spans="1:15" hidden="1" x14ac:dyDescent="0.2">
      <c r="A29" s="31"/>
      <c r="B29" s="9"/>
      <c r="C29" s="9"/>
      <c r="D29" s="9">
        <f>+D27*6</f>
        <v>642</v>
      </c>
      <c r="E29" s="24"/>
      <c r="F29" s="99"/>
      <c r="G29" s="112"/>
      <c r="H29" s="113"/>
      <c r="I29" s="114"/>
      <c r="J29" s="114"/>
      <c r="K29" s="115"/>
      <c r="L29" s="81"/>
      <c r="M29" s="15"/>
      <c r="N29" s="15"/>
      <c r="O29" s="10"/>
    </row>
    <row r="30" spans="1:15" hidden="1" x14ac:dyDescent="0.2">
      <c r="A30" s="31"/>
      <c r="B30" s="9"/>
      <c r="C30" s="9"/>
      <c r="D30" s="9"/>
      <c r="E30" s="24"/>
      <c r="F30" s="99"/>
      <c r="G30" s="112"/>
      <c r="H30" s="113"/>
      <c r="I30" s="114"/>
      <c r="J30" s="114"/>
      <c r="K30" s="115"/>
      <c r="L30" s="81"/>
      <c r="M30" s="15"/>
      <c r="N30" s="15"/>
      <c r="O30" s="10"/>
    </row>
    <row r="31" spans="1:15" hidden="1" x14ac:dyDescent="0.2">
      <c r="A31" s="31"/>
      <c r="B31" s="9"/>
      <c r="C31" s="9"/>
      <c r="D31" s="9"/>
      <c r="E31" s="24"/>
      <c r="F31" s="99"/>
      <c r="G31" s="112"/>
      <c r="H31" s="113"/>
      <c r="I31" s="114"/>
      <c r="J31" s="114"/>
      <c r="K31" s="115"/>
      <c r="L31" s="81"/>
      <c r="M31" s="15"/>
      <c r="N31" s="15"/>
      <c r="O31" s="10"/>
    </row>
    <row r="32" spans="1:15" hidden="1" x14ac:dyDescent="0.2">
      <c r="A32" s="31"/>
      <c r="B32" s="9" t="e">
        <f>+#REF!/#REF!</f>
        <v>#REF!</v>
      </c>
      <c r="C32" s="9"/>
      <c r="D32" s="9"/>
      <c r="E32" s="24"/>
      <c r="F32" s="99"/>
      <c r="G32" s="112"/>
      <c r="H32" s="113"/>
      <c r="I32" s="114"/>
      <c r="J32" s="114"/>
      <c r="K32" s="115"/>
      <c r="L32" s="81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99"/>
      <c r="G33" s="112"/>
      <c r="H33" s="113"/>
      <c r="I33" s="114"/>
      <c r="J33" s="114"/>
      <c r="K33" s="115"/>
      <c r="L33" s="81"/>
      <c r="M33" s="15"/>
      <c r="N33" s="15"/>
      <c r="O33" s="10"/>
    </row>
    <row r="34" spans="1:18" hidden="1" x14ac:dyDescent="0.2">
      <c r="A34" s="31"/>
      <c r="B34" s="9"/>
      <c r="C34" s="9"/>
      <c r="D34" s="9"/>
      <c r="E34" s="24"/>
      <c r="F34" s="99"/>
      <c r="G34" s="112"/>
      <c r="H34" s="113"/>
      <c r="I34" s="114"/>
      <c r="J34" s="114"/>
      <c r="K34" s="115"/>
      <c r="L34" s="81"/>
      <c r="M34" s="15"/>
      <c r="N34" s="15"/>
      <c r="O34" s="10"/>
    </row>
    <row r="35" spans="1:18" s="2" customFormat="1" x14ac:dyDescent="0.2">
      <c r="A35" s="31" t="s">
        <v>62</v>
      </c>
      <c r="B35" s="23" t="s">
        <v>5</v>
      </c>
      <c r="C35" s="23" t="s">
        <v>63</v>
      </c>
      <c r="D35" s="9"/>
      <c r="E35" s="24"/>
      <c r="F35" s="55">
        <v>11541</v>
      </c>
      <c r="G35" s="98">
        <v>10561</v>
      </c>
      <c r="H35" s="99">
        <v>2640</v>
      </c>
      <c r="I35" s="99">
        <v>2706</v>
      </c>
      <c r="J35" s="101">
        <v>2733</v>
      </c>
      <c r="K35" s="95"/>
      <c r="L35" s="82"/>
      <c r="M35" s="18"/>
      <c r="N35" s="18"/>
      <c r="O35" s="10"/>
    </row>
    <row r="36" spans="1:18" s="2" customFormat="1" x14ac:dyDescent="0.2">
      <c r="A36" s="31" t="s">
        <v>64</v>
      </c>
      <c r="B36" s="23" t="s">
        <v>5</v>
      </c>
      <c r="C36" s="23" t="s">
        <v>63</v>
      </c>
      <c r="D36" s="9"/>
      <c r="E36" s="24"/>
      <c r="F36" s="55">
        <v>1417</v>
      </c>
      <c r="G36" s="98">
        <v>1254</v>
      </c>
      <c r="H36" s="99">
        <v>313</v>
      </c>
      <c r="I36" s="99">
        <v>330</v>
      </c>
      <c r="J36" s="101">
        <v>733</v>
      </c>
      <c r="K36" s="95"/>
      <c r="L36" s="83"/>
      <c r="M36" s="18"/>
      <c r="N36" s="18"/>
      <c r="O36" s="10"/>
      <c r="R36" s="61"/>
    </row>
    <row r="37" spans="1:18" s="2" customFormat="1" x14ac:dyDescent="0.2">
      <c r="A37" s="31" t="s">
        <v>65</v>
      </c>
      <c r="B37" s="23" t="s">
        <v>5</v>
      </c>
      <c r="C37" s="23" t="s">
        <v>63</v>
      </c>
      <c r="D37" s="9"/>
      <c r="E37" s="24"/>
      <c r="F37" s="55">
        <v>1423</v>
      </c>
      <c r="G37" s="98">
        <v>1103</v>
      </c>
      <c r="H37" s="99">
        <v>289</v>
      </c>
      <c r="I37" s="99">
        <v>300</v>
      </c>
      <c r="J37" s="101">
        <v>303</v>
      </c>
      <c r="K37" s="95"/>
      <c r="L37" s="82"/>
      <c r="M37" s="18"/>
      <c r="N37" s="18"/>
      <c r="O37" s="10"/>
    </row>
    <row r="38" spans="1:18" s="2" customFormat="1" x14ac:dyDescent="0.2">
      <c r="A38" s="31" t="s">
        <v>66</v>
      </c>
      <c r="B38" s="23" t="s">
        <v>5</v>
      </c>
      <c r="C38" s="23" t="s">
        <v>63</v>
      </c>
      <c r="D38" s="9"/>
      <c r="E38" s="24"/>
      <c r="F38" s="55">
        <v>2572</v>
      </c>
      <c r="G38" s="98">
        <v>2985</v>
      </c>
      <c r="H38" s="99">
        <v>746</v>
      </c>
      <c r="I38" s="99">
        <v>761</v>
      </c>
      <c r="J38" s="101">
        <v>767</v>
      </c>
      <c r="K38" s="95"/>
      <c r="L38" s="82"/>
      <c r="M38" s="18"/>
      <c r="N38" s="18"/>
      <c r="O38" s="10"/>
    </row>
    <row r="39" spans="1:18" s="2" customFormat="1" ht="13.5" thickBot="1" x14ac:dyDescent="0.25">
      <c r="A39" s="49" t="s">
        <v>67</v>
      </c>
      <c r="B39" s="50" t="s">
        <v>5</v>
      </c>
      <c r="C39" s="50" t="s">
        <v>63</v>
      </c>
      <c r="D39" s="51"/>
      <c r="E39" s="52"/>
      <c r="F39" s="55">
        <v>416</v>
      </c>
      <c r="G39" s="98">
        <v>326</v>
      </c>
      <c r="H39" s="99">
        <v>81</v>
      </c>
      <c r="I39" s="116">
        <v>83</v>
      </c>
      <c r="J39" s="117">
        <v>85</v>
      </c>
      <c r="K39" s="118"/>
      <c r="L39" s="84"/>
      <c r="M39" s="19"/>
      <c r="N39" s="19"/>
      <c r="O39" s="10"/>
    </row>
    <row r="40" spans="1:18" ht="13.5" thickBot="1" x14ac:dyDescent="0.25">
      <c r="A40" s="53" t="s">
        <v>68</v>
      </c>
      <c r="B40" s="44"/>
      <c r="C40" s="44"/>
      <c r="D40" s="44"/>
      <c r="E40" s="44"/>
      <c r="F40" s="119"/>
      <c r="G40" s="105"/>
      <c r="H40" s="120"/>
      <c r="I40" s="120"/>
      <c r="J40" s="120"/>
      <c r="K40" s="121"/>
      <c r="L40" s="40"/>
      <c r="M40" s="41"/>
      <c r="N40" s="41"/>
      <c r="O40" s="10"/>
    </row>
    <row r="41" spans="1:18" s="2" customFormat="1" x14ac:dyDescent="0.2">
      <c r="A41" s="54" t="s">
        <v>233</v>
      </c>
      <c r="B41" s="33" t="s">
        <v>5</v>
      </c>
      <c r="C41" s="33" t="s">
        <v>69</v>
      </c>
      <c r="D41" s="33"/>
      <c r="E41" s="34"/>
      <c r="F41" s="55">
        <v>19977</v>
      </c>
      <c r="G41" s="98">
        <v>20227</v>
      </c>
      <c r="H41" s="98">
        <v>2677</v>
      </c>
      <c r="I41" s="55">
        <v>1871</v>
      </c>
      <c r="J41" s="56">
        <v>1869</v>
      </c>
      <c r="K41" s="96"/>
      <c r="L41" s="85"/>
      <c r="M41" s="39"/>
      <c r="N41" s="39"/>
      <c r="O41" s="10"/>
    </row>
    <row r="42" spans="1:18" s="2" customFormat="1" ht="13.5" thickBot="1" x14ac:dyDescent="0.25">
      <c r="A42" s="57" t="s">
        <v>234</v>
      </c>
      <c r="B42" s="21" t="s">
        <v>5</v>
      </c>
      <c r="C42" s="21" t="s">
        <v>69</v>
      </c>
      <c r="D42" s="21"/>
      <c r="E42" s="25"/>
      <c r="F42" s="55">
        <v>22255</v>
      </c>
      <c r="G42" s="102">
        <v>22533</v>
      </c>
      <c r="H42" s="58">
        <v>3273</v>
      </c>
      <c r="I42" s="59">
        <v>2297</v>
      </c>
      <c r="J42" s="60">
        <v>2062</v>
      </c>
      <c r="K42" s="97"/>
      <c r="L42" s="86"/>
      <c r="M42" s="42"/>
      <c r="N42" s="42"/>
      <c r="O42" s="10"/>
    </row>
    <row r="43" spans="1:18" ht="13.5" thickBot="1" x14ac:dyDescent="0.25">
      <c r="A43" s="53" t="s">
        <v>79</v>
      </c>
      <c r="B43" s="44"/>
      <c r="C43" s="44"/>
      <c r="D43" s="44"/>
      <c r="E43" s="44"/>
      <c r="F43" s="119"/>
      <c r="G43" s="105"/>
      <c r="H43" s="120"/>
      <c r="I43" s="120"/>
      <c r="J43" s="120"/>
      <c r="K43" s="121"/>
      <c r="L43" s="40"/>
      <c r="M43" s="41"/>
      <c r="N43" s="41"/>
      <c r="O43" s="10"/>
    </row>
    <row r="44" spans="1:18" s="2" customFormat="1" x14ac:dyDescent="0.2">
      <c r="A44" s="54" t="s">
        <v>235</v>
      </c>
      <c r="B44" s="33" t="s">
        <v>5</v>
      </c>
      <c r="C44" s="33" t="s">
        <v>70</v>
      </c>
      <c r="D44" s="33"/>
      <c r="E44" s="34"/>
      <c r="F44" s="55">
        <v>2250</v>
      </c>
      <c r="G44" s="98">
        <v>2300</v>
      </c>
      <c r="H44" s="98">
        <v>197</v>
      </c>
      <c r="I44" s="55">
        <v>103</v>
      </c>
      <c r="J44" s="56">
        <v>168</v>
      </c>
      <c r="K44" s="96"/>
      <c r="L44" s="87"/>
      <c r="M44" s="39"/>
      <c r="N44" s="39"/>
      <c r="O44" s="10"/>
    </row>
    <row r="45" spans="1:18" s="2" customFormat="1" ht="13.5" thickBot="1" x14ac:dyDescent="0.25">
      <c r="A45" s="235" t="s">
        <v>236</v>
      </c>
      <c r="B45" s="236" t="s">
        <v>5</v>
      </c>
      <c r="C45" s="236" t="s">
        <v>70</v>
      </c>
      <c r="D45" s="236"/>
      <c r="E45" s="237"/>
      <c r="F45" s="238">
        <v>3100</v>
      </c>
      <c r="G45" s="58">
        <v>3000</v>
      </c>
      <c r="H45" s="58">
        <v>700</v>
      </c>
      <c r="I45" s="238">
        <v>1000</v>
      </c>
      <c r="J45" s="239">
        <v>1000</v>
      </c>
      <c r="K45" s="240"/>
      <c r="L45" s="88"/>
      <c r="M45" s="26"/>
      <c r="N45" s="26"/>
      <c r="O45" s="10"/>
    </row>
    <row r="46" spans="1:18" ht="27" customHeight="1" thickBot="1" x14ac:dyDescent="0.25">
      <c r="A46" s="407" t="s">
        <v>191</v>
      </c>
      <c r="B46" s="408"/>
      <c r="C46" s="408"/>
      <c r="D46" s="408"/>
      <c r="E46" s="408"/>
      <c r="F46" s="408"/>
      <c r="G46" s="408"/>
      <c r="H46" s="408"/>
      <c r="I46" s="408"/>
      <c r="J46" s="408"/>
      <c r="K46" s="409"/>
    </row>
  </sheetData>
  <mergeCells count="8">
    <mergeCell ref="A46:K46"/>
    <mergeCell ref="A1:N1"/>
    <mergeCell ref="F8:K8"/>
    <mergeCell ref="A3:C3"/>
    <mergeCell ref="A8:A10"/>
    <mergeCell ref="B8:B10"/>
    <mergeCell ref="C8:C10"/>
    <mergeCell ref="H9:K9"/>
  </mergeCells>
  <phoneticPr fontId="19" type="noConversion"/>
  <printOptions horizontalCentered="1"/>
  <pageMargins left="3.937007874015748E-2" right="0.19685039370078741" top="0.43307086614173229" bottom="0.19685039370078741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workbookViewId="0">
      <selection activeCell="A18" sqref="A18"/>
    </sheetView>
  </sheetViews>
  <sheetFormatPr baseColWidth="10" defaultRowHeight="15" x14ac:dyDescent="0.25"/>
  <cols>
    <col min="1" max="1" width="32.28515625" style="375" customWidth="1"/>
    <col min="2" max="4" width="11.42578125" style="375"/>
    <col min="5" max="9" width="11.5703125" style="375" hidden="1" customWidth="1"/>
    <col min="10" max="10" width="11.42578125" style="375"/>
    <col min="11" max="11" width="14.5703125" style="375" customWidth="1"/>
    <col min="12" max="12" width="13.85546875" style="375" customWidth="1"/>
    <col min="13" max="13" width="11.42578125" style="375"/>
    <col min="14" max="14" width="13.140625" style="375" customWidth="1"/>
    <col min="15" max="16384" width="11.42578125" style="375"/>
  </cols>
  <sheetData>
    <row r="1" spans="1:17" ht="15.75" x14ac:dyDescent="0.25">
      <c r="A1" s="426" t="s">
        <v>77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  <c r="P1" s="426"/>
      <c r="Q1" s="225"/>
    </row>
    <row r="2" spans="1:17" ht="23.25" x14ac:dyDescent="0.25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4"/>
      <c r="Q2" s="226"/>
    </row>
    <row r="3" spans="1:17" ht="15.75" x14ac:dyDescent="0.25">
      <c r="A3" s="125" t="s">
        <v>242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371"/>
      <c r="Q3" s="227"/>
    </row>
    <row r="4" spans="1:17" ht="15.75" x14ac:dyDescent="0.25">
      <c r="A4" s="125" t="s">
        <v>134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371"/>
      <c r="Q4" s="227"/>
    </row>
    <row r="5" spans="1:17" ht="15.75" x14ac:dyDescent="0.25">
      <c r="A5" s="125" t="s">
        <v>133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371"/>
      <c r="Q5" s="227"/>
    </row>
    <row r="6" spans="1:17" x14ac:dyDescent="0.25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4"/>
      <c r="Q6" s="227"/>
    </row>
    <row r="7" spans="1:17" ht="16.5" thickBot="1" x14ac:dyDescent="0.3">
      <c r="A7" s="127" t="s">
        <v>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227"/>
    </row>
    <row r="8" spans="1:17" ht="15" customHeight="1" thickBot="1" x14ac:dyDescent="0.3">
      <c r="A8" s="427" t="s">
        <v>8</v>
      </c>
      <c r="B8" s="430" t="s">
        <v>9</v>
      </c>
      <c r="C8" s="430" t="s">
        <v>10</v>
      </c>
      <c r="D8" s="430" t="s">
        <v>11</v>
      </c>
      <c r="E8" s="128" t="s">
        <v>12</v>
      </c>
      <c r="F8" s="128"/>
      <c r="G8" s="128"/>
      <c r="H8" s="128"/>
      <c r="I8" s="128"/>
      <c r="J8" s="433"/>
      <c r="K8" s="433"/>
      <c r="L8" s="433"/>
      <c r="M8" s="433"/>
      <c r="N8" s="433"/>
      <c r="O8" s="433"/>
      <c r="P8" s="434"/>
      <c r="Q8" s="227"/>
    </row>
    <row r="9" spans="1:17" ht="15.75" thickBot="1" x14ac:dyDescent="0.3">
      <c r="A9" s="428"/>
      <c r="B9" s="431"/>
      <c r="C9" s="431"/>
      <c r="D9" s="431"/>
      <c r="E9" s="129">
        <v>2002</v>
      </c>
      <c r="F9" s="129">
        <v>2003</v>
      </c>
      <c r="G9" s="129">
        <v>2004</v>
      </c>
      <c r="H9" s="129">
        <v>2005</v>
      </c>
      <c r="I9" s="130">
        <v>2006</v>
      </c>
      <c r="J9" s="212">
        <v>2015</v>
      </c>
      <c r="K9" s="212">
        <v>2016</v>
      </c>
      <c r="L9" s="212">
        <v>2017</v>
      </c>
      <c r="M9" s="435">
        <v>2018</v>
      </c>
      <c r="N9" s="436"/>
      <c r="O9" s="436"/>
      <c r="P9" s="437"/>
      <c r="Q9" s="211"/>
    </row>
    <row r="10" spans="1:17" ht="36.75" thickBot="1" x14ac:dyDescent="0.3">
      <c r="A10" s="429"/>
      <c r="B10" s="432"/>
      <c r="C10" s="432"/>
      <c r="D10" s="432"/>
      <c r="E10" s="372" t="s">
        <v>13</v>
      </c>
      <c r="F10" s="372" t="s">
        <v>13</v>
      </c>
      <c r="G10" s="372" t="s">
        <v>13</v>
      </c>
      <c r="H10" s="372" t="s">
        <v>14</v>
      </c>
      <c r="I10" s="131" t="s">
        <v>71</v>
      </c>
      <c r="J10" s="213" t="s">
        <v>71</v>
      </c>
      <c r="K10" s="213" t="s">
        <v>71</v>
      </c>
      <c r="L10" s="213" t="s">
        <v>71</v>
      </c>
      <c r="M10" s="214" t="s">
        <v>72</v>
      </c>
      <c r="N10" s="215" t="s">
        <v>75</v>
      </c>
      <c r="O10" s="215" t="s">
        <v>76</v>
      </c>
      <c r="P10" s="216" t="s">
        <v>78</v>
      </c>
      <c r="Q10" s="132"/>
    </row>
    <row r="11" spans="1:17" ht="15.75" thickBot="1" x14ac:dyDescent="0.3">
      <c r="A11" s="228"/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30"/>
    </row>
    <row r="12" spans="1:17" x14ac:dyDescent="0.25">
      <c r="A12" s="133" t="s">
        <v>15</v>
      </c>
      <c r="B12" s="134" t="s">
        <v>5</v>
      </c>
      <c r="C12" s="134" t="s">
        <v>16</v>
      </c>
      <c r="D12" s="134" t="s">
        <v>17</v>
      </c>
      <c r="E12" s="135" t="s">
        <v>18</v>
      </c>
      <c r="F12" s="135" t="s">
        <v>18</v>
      </c>
      <c r="G12" s="135" t="s">
        <v>18</v>
      </c>
      <c r="H12" s="217">
        <v>150</v>
      </c>
      <c r="I12" s="218">
        <v>100</v>
      </c>
      <c r="J12" s="184">
        <v>75</v>
      </c>
      <c r="K12" s="184">
        <v>75</v>
      </c>
      <c r="L12" s="184">
        <v>75</v>
      </c>
      <c r="M12" s="219">
        <v>75</v>
      </c>
      <c r="N12" s="220">
        <f>75-7</f>
        <v>68</v>
      </c>
      <c r="O12" s="220">
        <v>68</v>
      </c>
      <c r="P12" s="221"/>
      <c r="Q12" s="136"/>
    </row>
    <row r="13" spans="1:17" x14ac:dyDescent="0.25">
      <c r="A13" s="133" t="s">
        <v>19</v>
      </c>
      <c r="B13" s="134" t="s">
        <v>5</v>
      </c>
      <c r="C13" s="134" t="s">
        <v>16</v>
      </c>
      <c r="D13" s="134" t="s">
        <v>17</v>
      </c>
      <c r="E13" s="135" t="s">
        <v>18</v>
      </c>
      <c r="F13" s="135" t="s">
        <v>18</v>
      </c>
      <c r="G13" s="135" t="s">
        <v>18</v>
      </c>
      <c r="H13" s="134">
        <v>130</v>
      </c>
      <c r="I13" s="173">
        <v>122</v>
      </c>
      <c r="J13" s="185">
        <v>405</v>
      </c>
      <c r="K13" s="185">
        <v>405</v>
      </c>
      <c r="L13" s="185">
        <v>405</v>
      </c>
      <c r="M13" s="186">
        <v>405</v>
      </c>
      <c r="N13" s="137">
        <v>405</v>
      </c>
      <c r="O13" s="137">
        <v>405</v>
      </c>
      <c r="P13" s="138"/>
      <c r="Q13" s="136"/>
    </row>
    <row r="14" spans="1:17" x14ac:dyDescent="0.25">
      <c r="A14" s="133" t="s">
        <v>20</v>
      </c>
      <c r="B14" s="134" t="s">
        <v>5</v>
      </c>
      <c r="C14" s="134" t="s">
        <v>21</v>
      </c>
      <c r="D14" s="134" t="s">
        <v>17</v>
      </c>
      <c r="E14" s="135" t="s">
        <v>18</v>
      </c>
      <c r="F14" s="135" t="s">
        <v>18</v>
      </c>
      <c r="G14" s="135" t="s">
        <v>18</v>
      </c>
      <c r="H14" s="135" t="s">
        <v>18</v>
      </c>
      <c r="I14" s="183" t="s">
        <v>73</v>
      </c>
      <c r="J14" s="187">
        <v>1</v>
      </c>
      <c r="K14" s="187">
        <v>0</v>
      </c>
      <c r="L14" s="187">
        <v>0</v>
      </c>
      <c r="M14" s="188">
        <v>0</v>
      </c>
      <c r="N14" s="139">
        <v>0</v>
      </c>
      <c r="O14" s="139">
        <v>0</v>
      </c>
      <c r="P14" s="140"/>
      <c r="Q14" s="141"/>
    </row>
    <row r="15" spans="1:17" x14ac:dyDescent="0.25">
      <c r="A15" s="133" t="s">
        <v>22</v>
      </c>
      <c r="B15" s="134" t="s">
        <v>5</v>
      </c>
      <c r="C15" s="134" t="s">
        <v>21</v>
      </c>
      <c r="D15" s="134" t="s">
        <v>17</v>
      </c>
      <c r="E15" s="135" t="s">
        <v>18</v>
      </c>
      <c r="F15" s="135" t="s">
        <v>18</v>
      </c>
      <c r="G15" s="135" t="s">
        <v>18</v>
      </c>
      <c r="H15" s="135" t="s">
        <v>18</v>
      </c>
      <c r="I15" s="183" t="s">
        <v>73</v>
      </c>
      <c r="J15" s="187">
        <v>0</v>
      </c>
      <c r="K15" s="187">
        <v>0</v>
      </c>
      <c r="L15" s="187">
        <v>0</v>
      </c>
      <c r="M15" s="188">
        <v>0</v>
      </c>
      <c r="N15" s="139">
        <v>0</v>
      </c>
      <c r="O15" s="142">
        <v>0</v>
      </c>
      <c r="P15" s="143"/>
      <c r="Q15" s="141"/>
    </row>
    <row r="16" spans="1:17" x14ac:dyDescent="0.25">
      <c r="A16" s="133" t="s">
        <v>22</v>
      </c>
      <c r="B16" s="134" t="s">
        <v>23</v>
      </c>
      <c r="C16" s="134" t="s">
        <v>21</v>
      </c>
      <c r="D16" s="134" t="s">
        <v>17</v>
      </c>
      <c r="E16" s="135" t="s">
        <v>18</v>
      </c>
      <c r="F16" s="135" t="s">
        <v>18</v>
      </c>
      <c r="G16" s="135" t="s">
        <v>18</v>
      </c>
      <c r="H16" s="135" t="s">
        <v>18</v>
      </c>
      <c r="I16" s="183" t="s">
        <v>73</v>
      </c>
      <c r="J16" s="187">
        <v>0</v>
      </c>
      <c r="K16" s="187">
        <v>0</v>
      </c>
      <c r="L16" s="187">
        <v>0</v>
      </c>
      <c r="M16" s="188">
        <v>0</v>
      </c>
      <c r="N16" s="139">
        <v>0</v>
      </c>
      <c r="O16" s="139">
        <v>0</v>
      </c>
      <c r="P16" s="140"/>
      <c r="Q16" s="141"/>
    </row>
    <row r="17" spans="1:17" x14ac:dyDescent="0.25">
      <c r="A17" s="133" t="s">
        <v>24</v>
      </c>
      <c r="B17" s="134" t="s">
        <v>23</v>
      </c>
      <c r="C17" s="134" t="s">
        <v>25</v>
      </c>
      <c r="D17" s="134" t="s">
        <v>17</v>
      </c>
      <c r="E17" s="144">
        <v>6026929</v>
      </c>
      <c r="F17" s="144">
        <v>4858726</v>
      </c>
      <c r="G17" s="144">
        <v>4801465</v>
      </c>
      <c r="H17" s="145">
        <v>5760000</v>
      </c>
      <c r="I17" s="189">
        <v>9200000</v>
      </c>
      <c r="J17" s="190">
        <v>5126009.0100000007</v>
      </c>
      <c r="K17" s="191">
        <v>3369154.7</v>
      </c>
      <c r="L17" s="405">
        <v>4261945.1900000004</v>
      </c>
      <c r="M17" s="222">
        <v>180968.03</v>
      </c>
      <c r="N17" s="146">
        <v>225661.81</v>
      </c>
      <c r="O17" s="146">
        <v>96394.87</v>
      </c>
      <c r="P17" s="147"/>
      <c r="Q17" s="148"/>
    </row>
    <row r="18" spans="1:17" x14ac:dyDescent="0.25">
      <c r="A18" s="133" t="s">
        <v>26</v>
      </c>
      <c r="B18" s="134" t="s">
        <v>23</v>
      </c>
      <c r="C18" s="134" t="s">
        <v>16</v>
      </c>
      <c r="D18" s="134" t="s">
        <v>17</v>
      </c>
      <c r="E18" s="149">
        <v>14280</v>
      </c>
      <c r="F18" s="149">
        <v>14280</v>
      </c>
      <c r="G18" s="149">
        <v>14280</v>
      </c>
      <c r="H18" s="150">
        <v>14280</v>
      </c>
      <c r="I18" s="192">
        <v>14280</v>
      </c>
      <c r="J18" s="193">
        <v>0</v>
      </c>
      <c r="K18" s="193">
        <v>0</v>
      </c>
      <c r="L18" s="231">
        <v>0</v>
      </c>
      <c r="M18" s="194">
        <v>0</v>
      </c>
      <c r="N18" s="151">
        <v>0</v>
      </c>
      <c r="O18" s="151">
        <v>0</v>
      </c>
      <c r="P18" s="152"/>
      <c r="Q18" s="148"/>
    </row>
    <row r="19" spans="1:17" x14ac:dyDescent="0.25">
      <c r="A19" s="133" t="s">
        <v>27</v>
      </c>
      <c r="B19" s="134" t="s">
        <v>23</v>
      </c>
      <c r="C19" s="134" t="s">
        <v>21</v>
      </c>
      <c r="D19" s="134" t="s">
        <v>17</v>
      </c>
      <c r="E19" s="149">
        <v>20492</v>
      </c>
      <c r="F19" s="149">
        <v>971505</v>
      </c>
      <c r="G19" s="149">
        <v>3837</v>
      </c>
      <c r="H19" s="135" t="s">
        <v>18</v>
      </c>
      <c r="I19" s="195"/>
      <c r="J19" s="196">
        <v>255981</v>
      </c>
      <c r="K19" s="197">
        <v>137704</v>
      </c>
      <c r="L19" s="406">
        <v>1026762</v>
      </c>
      <c r="M19" s="198">
        <f>9836*3</f>
        <v>29508</v>
      </c>
      <c r="N19" s="153">
        <v>5261265.34</v>
      </c>
      <c r="O19" s="154">
        <v>2823325.24</v>
      </c>
      <c r="P19" s="155"/>
      <c r="Q19" s="156"/>
    </row>
    <row r="20" spans="1:17" ht="15.75" thickBot="1" x14ac:dyDescent="0.3">
      <c r="A20" s="133"/>
      <c r="B20" s="134"/>
      <c r="C20" s="134"/>
      <c r="D20" s="134"/>
      <c r="E20" s="134"/>
      <c r="F20" s="134"/>
      <c r="G20" s="134"/>
      <c r="H20" s="134"/>
      <c r="I20" s="173"/>
      <c r="J20" s="199"/>
      <c r="K20" s="199"/>
      <c r="L20" s="199"/>
      <c r="M20" s="200"/>
      <c r="N20" s="157"/>
      <c r="O20" s="158"/>
      <c r="P20" s="159" t="s">
        <v>135</v>
      </c>
      <c r="Q20" s="136"/>
    </row>
    <row r="21" spans="1:17" ht="15.75" thickBot="1" x14ac:dyDescent="0.3">
      <c r="A21" s="232"/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4"/>
    </row>
    <row r="22" spans="1:17" x14ac:dyDescent="0.25">
      <c r="A22" s="160" t="s">
        <v>29</v>
      </c>
      <c r="B22" s="161"/>
      <c r="C22" s="161"/>
      <c r="D22" s="161"/>
      <c r="E22" s="161"/>
      <c r="F22" s="161"/>
      <c r="G22" s="161"/>
      <c r="H22" s="161"/>
      <c r="I22" s="161"/>
      <c r="J22" s="223"/>
      <c r="K22" s="223"/>
      <c r="L22" s="162"/>
      <c r="M22" s="162"/>
      <c r="N22" s="163"/>
      <c r="O22" s="163"/>
      <c r="P22" s="164"/>
      <c r="Q22" s="165"/>
    </row>
    <row r="23" spans="1:17" x14ac:dyDescent="0.25">
      <c r="A23" s="166" t="s">
        <v>30</v>
      </c>
      <c r="B23" s="134" t="s">
        <v>5</v>
      </c>
      <c r="C23" s="134" t="s">
        <v>31</v>
      </c>
      <c r="D23" s="134" t="s">
        <v>32</v>
      </c>
      <c r="E23" s="134">
        <v>33</v>
      </c>
      <c r="F23" s="134">
        <v>33</v>
      </c>
      <c r="G23" s="134">
        <v>48</v>
      </c>
      <c r="H23" s="134">
        <v>48</v>
      </c>
      <c r="I23" s="134">
        <v>47</v>
      </c>
      <c r="J23" s="173">
        <v>34</v>
      </c>
      <c r="K23" s="181">
        <f>+K24+K28+K29+K31+K35</f>
        <v>33</v>
      </c>
      <c r="L23" s="167">
        <f>+L24+L28+L29+L31</f>
        <v>30</v>
      </c>
      <c r="M23" s="167">
        <f>+M24+M28+M29+M31</f>
        <v>30</v>
      </c>
      <c r="N23" s="168">
        <f>17+9+2</f>
        <v>28</v>
      </c>
      <c r="O23" s="201">
        <v>28</v>
      </c>
      <c r="P23" s="181"/>
      <c r="Q23" s="136"/>
    </row>
    <row r="24" spans="1:17" x14ac:dyDescent="0.25">
      <c r="A24" s="166" t="s">
        <v>33</v>
      </c>
      <c r="B24" s="134" t="s">
        <v>5</v>
      </c>
      <c r="C24" s="134" t="s">
        <v>31</v>
      </c>
      <c r="D24" s="134" t="s">
        <v>32</v>
      </c>
      <c r="E24" s="134">
        <v>16</v>
      </c>
      <c r="F24" s="134">
        <v>16</v>
      </c>
      <c r="G24" s="134">
        <v>22</v>
      </c>
      <c r="H24" s="134">
        <v>22</v>
      </c>
      <c r="I24" s="134">
        <v>19</v>
      </c>
      <c r="J24" s="173">
        <v>17</v>
      </c>
      <c r="K24" s="138">
        <f>SUM(K25:K27)</f>
        <v>16</v>
      </c>
      <c r="L24" s="167">
        <f>+L25+L26+L27</f>
        <v>17</v>
      </c>
      <c r="M24" s="167">
        <f>+M25+M26+M27</f>
        <v>17</v>
      </c>
      <c r="N24" s="169">
        <v>17</v>
      </c>
      <c r="O24" s="169">
        <v>17</v>
      </c>
      <c r="P24" s="202"/>
      <c r="Q24" s="136"/>
    </row>
    <row r="25" spans="1:17" x14ac:dyDescent="0.25">
      <c r="A25" s="133" t="s">
        <v>34</v>
      </c>
      <c r="B25" s="134" t="s">
        <v>5</v>
      </c>
      <c r="C25" s="134" t="s">
        <v>31</v>
      </c>
      <c r="D25" s="134" t="s">
        <v>32</v>
      </c>
      <c r="E25" s="134">
        <v>1</v>
      </c>
      <c r="F25" s="134">
        <v>1</v>
      </c>
      <c r="G25" s="134">
        <v>1</v>
      </c>
      <c r="H25" s="134">
        <v>1</v>
      </c>
      <c r="I25" s="134">
        <v>1</v>
      </c>
      <c r="J25" s="173">
        <v>2</v>
      </c>
      <c r="K25" s="138">
        <v>2</v>
      </c>
      <c r="L25" s="167">
        <v>2</v>
      </c>
      <c r="M25" s="167">
        <v>2</v>
      </c>
      <c r="N25" s="169">
        <v>2</v>
      </c>
      <c r="O25" s="169">
        <v>2</v>
      </c>
      <c r="P25" s="202"/>
      <c r="Q25" s="136"/>
    </row>
    <row r="26" spans="1:17" x14ac:dyDescent="0.25">
      <c r="A26" s="133" t="s">
        <v>35</v>
      </c>
      <c r="B26" s="134" t="s">
        <v>5</v>
      </c>
      <c r="C26" s="134" t="s">
        <v>31</v>
      </c>
      <c r="D26" s="134" t="s">
        <v>32</v>
      </c>
      <c r="E26" s="134">
        <v>5</v>
      </c>
      <c r="F26" s="134">
        <v>5</v>
      </c>
      <c r="G26" s="134">
        <v>6</v>
      </c>
      <c r="H26" s="134">
        <v>6</v>
      </c>
      <c r="I26" s="134">
        <v>5</v>
      </c>
      <c r="J26" s="173">
        <v>2</v>
      </c>
      <c r="K26" s="138">
        <v>2</v>
      </c>
      <c r="L26" s="167">
        <v>2</v>
      </c>
      <c r="M26" s="167">
        <v>2</v>
      </c>
      <c r="N26" s="169">
        <v>2</v>
      </c>
      <c r="O26" s="169">
        <v>2</v>
      </c>
      <c r="P26" s="202"/>
      <c r="Q26" s="136"/>
    </row>
    <row r="27" spans="1:17" x14ac:dyDescent="0.25">
      <c r="A27" s="133" t="s">
        <v>36</v>
      </c>
      <c r="B27" s="134" t="s">
        <v>5</v>
      </c>
      <c r="C27" s="134" t="s">
        <v>31</v>
      </c>
      <c r="D27" s="134" t="s">
        <v>32</v>
      </c>
      <c r="E27" s="134">
        <v>10</v>
      </c>
      <c r="F27" s="134">
        <v>10</v>
      </c>
      <c r="G27" s="134">
        <v>15</v>
      </c>
      <c r="H27" s="134">
        <v>15</v>
      </c>
      <c r="I27" s="134">
        <v>13</v>
      </c>
      <c r="J27" s="173">
        <v>13</v>
      </c>
      <c r="K27" s="138">
        <v>12</v>
      </c>
      <c r="L27" s="167">
        <v>13</v>
      </c>
      <c r="M27" s="167">
        <v>13</v>
      </c>
      <c r="N27" s="169">
        <v>13</v>
      </c>
      <c r="O27" s="169">
        <v>13</v>
      </c>
      <c r="P27" s="202"/>
      <c r="Q27" s="136"/>
    </row>
    <row r="28" spans="1:17" x14ac:dyDescent="0.25">
      <c r="A28" s="166" t="s">
        <v>37</v>
      </c>
      <c r="B28" s="134" t="s">
        <v>5</v>
      </c>
      <c r="C28" s="134" t="s">
        <v>31</v>
      </c>
      <c r="D28" s="134" t="s">
        <v>32</v>
      </c>
      <c r="E28" s="134">
        <v>15</v>
      </c>
      <c r="F28" s="134">
        <v>15</v>
      </c>
      <c r="G28" s="134">
        <v>24</v>
      </c>
      <c r="H28" s="134">
        <v>24</v>
      </c>
      <c r="I28" s="134">
        <v>26</v>
      </c>
      <c r="J28" s="173">
        <v>15</v>
      </c>
      <c r="K28" s="138">
        <v>14</v>
      </c>
      <c r="L28" s="167">
        <v>12</v>
      </c>
      <c r="M28" s="167">
        <v>12</v>
      </c>
      <c r="N28" s="169">
        <v>9</v>
      </c>
      <c r="O28" s="169">
        <v>9</v>
      </c>
      <c r="P28" s="202"/>
      <c r="Q28" s="136"/>
    </row>
    <row r="29" spans="1:17" x14ac:dyDescent="0.25">
      <c r="A29" s="133" t="s">
        <v>38</v>
      </c>
      <c r="B29" s="134" t="s">
        <v>5</v>
      </c>
      <c r="C29" s="134" t="s">
        <v>31</v>
      </c>
      <c r="D29" s="134" t="s">
        <v>32</v>
      </c>
      <c r="E29" s="134">
        <v>2</v>
      </c>
      <c r="F29" s="134">
        <v>2</v>
      </c>
      <c r="G29" s="134">
        <v>2</v>
      </c>
      <c r="H29" s="134">
        <v>2</v>
      </c>
      <c r="I29" s="134">
        <v>2</v>
      </c>
      <c r="J29" s="173">
        <v>1</v>
      </c>
      <c r="K29" s="138">
        <v>1</v>
      </c>
      <c r="L29" s="167">
        <v>0</v>
      </c>
      <c r="M29" s="167">
        <v>0</v>
      </c>
      <c r="N29" s="169">
        <v>0</v>
      </c>
      <c r="O29" s="169">
        <v>0</v>
      </c>
      <c r="P29" s="202"/>
      <c r="Q29" s="136"/>
    </row>
    <row r="30" spans="1:17" x14ac:dyDescent="0.25">
      <c r="A30" s="133" t="s">
        <v>39</v>
      </c>
      <c r="B30" s="134" t="s">
        <v>5</v>
      </c>
      <c r="C30" s="134" t="s">
        <v>31</v>
      </c>
      <c r="D30" s="134" t="s">
        <v>32</v>
      </c>
      <c r="E30" s="134">
        <v>35</v>
      </c>
      <c r="F30" s="134">
        <v>33</v>
      </c>
      <c r="G30" s="134">
        <v>48</v>
      </c>
      <c r="H30" s="134">
        <v>48</v>
      </c>
      <c r="I30" s="134">
        <v>47</v>
      </c>
      <c r="J30" s="173">
        <v>34</v>
      </c>
      <c r="K30" s="138">
        <f>SUM(K25:K29)</f>
        <v>31</v>
      </c>
      <c r="L30" s="167">
        <v>30</v>
      </c>
      <c r="M30" s="167">
        <v>30</v>
      </c>
      <c r="N30" s="169">
        <v>28</v>
      </c>
      <c r="O30" s="169">
        <v>28</v>
      </c>
      <c r="P30" s="202"/>
      <c r="Q30" s="136"/>
    </row>
    <row r="31" spans="1:17" x14ac:dyDescent="0.25">
      <c r="A31" s="133" t="s">
        <v>40</v>
      </c>
      <c r="B31" s="134" t="s">
        <v>5</v>
      </c>
      <c r="C31" s="134" t="s">
        <v>31</v>
      </c>
      <c r="D31" s="134" t="s">
        <v>32</v>
      </c>
      <c r="E31" s="134">
        <v>1</v>
      </c>
      <c r="F31" s="134">
        <v>1</v>
      </c>
      <c r="G31" s="134">
        <v>1</v>
      </c>
      <c r="H31" s="134">
        <v>1</v>
      </c>
      <c r="I31" s="134">
        <v>1</v>
      </c>
      <c r="J31" s="173">
        <v>1</v>
      </c>
      <c r="K31" s="138">
        <v>1</v>
      </c>
      <c r="L31" s="167">
        <v>1</v>
      </c>
      <c r="M31" s="167">
        <v>1</v>
      </c>
      <c r="N31" s="169">
        <v>1</v>
      </c>
      <c r="O31" s="169">
        <v>1</v>
      </c>
      <c r="P31" s="202"/>
      <c r="Q31" s="136"/>
    </row>
    <row r="32" spans="1:17" x14ac:dyDescent="0.25">
      <c r="A32" s="133" t="s">
        <v>41</v>
      </c>
      <c r="B32" s="134" t="s">
        <v>5</v>
      </c>
      <c r="C32" s="134" t="s">
        <v>31</v>
      </c>
      <c r="D32" s="134" t="s">
        <v>32</v>
      </c>
      <c r="E32" s="134">
        <v>6</v>
      </c>
      <c r="F32" s="134">
        <v>6</v>
      </c>
      <c r="G32" s="134">
        <v>28</v>
      </c>
      <c r="H32" s="134">
        <v>30</v>
      </c>
      <c r="I32" s="134">
        <v>30</v>
      </c>
      <c r="J32" s="173">
        <v>24</v>
      </c>
      <c r="K32" s="182">
        <v>23</v>
      </c>
      <c r="L32" s="167">
        <v>26</v>
      </c>
      <c r="M32" s="167">
        <v>26</v>
      </c>
      <c r="N32" s="168">
        <v>24</v>
      </c>
      <c r="O32" s="203">
        <v>24</v>
      </c>
      <c r="P32" s="182"/>
      <c r="Q32" s="136"/>
    </row>
    <row r="33" spans="1:17" x14ac:dyDescent="0.25">
      <c r="A33" s="133" t="s">
        <v>42</v>
      </c>
      <c r="B33" s="134" t="s">
        <v>5</v>
      </c>
      <c r="C33" s="134" t="s">
        <v>31</v>
      </c>
      <c r="D33" s="134" t="s">
        <v>32</v>
      </c>
      <c r="E33" s="134">
        <v>22</v>
      </c>
      <c r="F33" s="134">
        <v>22</v>
      </c>
      <c r="G33" s="134">
        <v>2</v>
      </c>
      <c r="H33" s="134">
        <v>2</v>
      </c>
      <c r="I33" s="134">
        <v>3</v>
      </c>
      <c r="J33" s="173">
        <v>2</v>
      </c>
      <c r="K33" s="138">
        <v>2</v>
      </c>
      <c r="L33" s="167">
        <v>0</v>
      </c>
      <c r="M33" s="167">
        <v>0</v>
      </c>
      <c r="N33" s="168">
        <v>0</v>
      </c>
      <c r="O33" s="169">
        <v>0</v>
      </c>
      <c r="P33" s="138"/>
      <c r="Q33" s="136"/>
    </row>
    <row r="34" spans="1:17" x14ac:dyDescent="0.25">
      <c r="A34" s="133" t="s">
        <v>43</v>
      </c>
      <c r="B34" s="134" t="s">
        <v>5</v>
      </c>
      <c r="C34" s="134" t="s">
        <v>31</v>
      </c>
      <c r="D34" s="134" t="s">
        <v>32</v>
      </c>
      <c r="E34" s="134">
        <v>2</v>
      </c>
      <c r="F34" s="134">
        <v>2</v>
      </c>
      <c r="G34" s="134">
        <v>4</v>
      </c>
      <c r="H34" s="134">
        <v>2</v>
      </c>
      <c r="I34" s="134">
        <v>3</v>
      </c>
      <c r="J34" s="173">
        <v>2</v>
      </c>
      <c r="K34" s="138">
        <v>3</v>
      </c>
      <c r="L34" s="167">
        <v>3</v>
      </c>
      <c r="M34" s="167">
        <v>3</v>
      </c>
      <c r="N34" s="168">
        <v>3</v>
      </c>
      <c r="O34" s="169">
        <v>3</v>
      </c>
      <c r="P34" s="138"/>
      <c r="Q34" s="136"/>
    </row>
    <row r="35" spans="1:17" x14ac:dyDescent="0.25">
      <c r="A35" s="133" t="s">
        <v>44</v>
      </c>
      <c r="B35" s="134" t="s">
        <v>5</v>
      </c>
      <c r="C35" s="134" t="s">
        <v>31</v>
      </c>
      <c r="D35" s="134" t="s">
        <v>32</v>
      </c>
      <c r="E35" s="134">
        <v>2</v>
      </c>
      <c r="F35" s="134">
        <v>2</v>
      </c>
      <c r="G35" s="134">
        <v>13</v>
      </c>
      <c r="H35" s="134">
        <v>13</v>
      </c>
      <c r="I35" s="134">
        <v>13</v>
      </c>
      <c r="J35" s="173">
        <v>1</v>
      </c>
      <c r="K35" s="138">
        <v>1</v>
      </c>
      <c r="L35" s="167">
        <v>3</v>
      </c>
      <c r="M35" s="167">
        <v>3</v>
      </c>
      <c r="N35" s="168">
        <v>2</v>
      </c>
      <c r="O35" s="169">
        <v>2</v>
      </c>
      <c r="P35" s="138"/>
      <c r="Q35" s="136"/>
    </row>
    <row r="36" spans="1:17" x14ac:dyDescent="0.25">
      <c r="A36" s="133" t="s">
        <v>45</v>
      </c>
      <c r="B36" s="134" t="s">
        <v>5</v>
      </c>
      <c r="C36" s="134" t="s">
        <v>31</v>
      </c>
      <c r="D36" s="134" t="s">
        <v>32</v>
      </c>
      <c r="E36" s="134">
        <v>0</v>
      </c>
      <c r="F36" s="134">
        <v>0</v>
      </c>
      <c r="G36" s="134">
        <v>0</v>
      </c>
      <c r="H36" s="134">
        <v>0</v>
      </c>
      <c r="I36" s="134">
        <v>0</v>
      </c>
      <c r="J36" s="173">
        <v>0</v>
      </c>
      <c r="K36" s="138">
        <v>0</v>
      </c>
      <c r="L36" s="167">
        <v>0</v>
      </c>
      <c r="M36" s="167">
        <v>0</v>
      </c>
      <c r="N36" s="168">
        <v>0</v>
      </c>
      <c r="O36" s="169">
        <v>0</v>
      </c>
      <c r="P36" s="138"/>
      <c r="Q36" s="136"/>
    </row>
    <row r="37" spans="1:17" x14ac:dyDescent="0.25">
      <c r="A37" s="133" t="s">
        <v>46</v>
      </c>
      <c r="B37" s="134" t="s">
        <v>5</v>
      </c>
      <c r="C37" s="134"/>
      <c r="D37" s="134" t="s">
        <v>32</v>
      </c>
      <c r="E37" s="134">
        <v>2</v>
      </c>
      <c r="F37" s="134">
        <v>2</v>
      </c>
      <c r="G37" s="134">
        <v>2</v>
      </c>
      <c r="H37" s="134">
        <v>2</v>
      </c>
      <c r="I37" s="134">
        <v>0</v>
      </c>
      <c r="J37" s="173">
        <v>0</v>
      </c>
      <c r="K37" s="138">
        <v>0</v>
      </c>
      <c r="L37" s="167">
        <v>0</v>
      </c>
      <c r="M37" s="167">
        <v>0</v>
      </c>
      <c r="N37" s="168">
        <v>0</v>
      </c>
      <c r="O37" s="169">
        <v>0</v>
      </c>
      <c r="P37" s="138"/>
      <c r="Q37" s="136"/>
    </row>
    <row r="38" spans="1:17" x14ac:dyDescent="0.25">
      <c r="A38" s="160" t="s">
        <v>47</v>
      </c>
      <c r="B38" s="161"/>
      <c r="C38" s="161"/>
      <c r="D38" s="161"/>
      <c r="E38" s="161"/>
      <c r="F38" s="161"/>
      <c r="G38" s="161"/>
      <c r="H38" s="161"/>
      <c r="I38" s="161"/>
      <c r="J38" s="224"/>
      <c r="K38" s="172"/>
      <c r="L38" s="170"/>
      <c r="M38" s="170"/>
      <c r="N38" s="171"/>
      <c r="O38" s="161"/>
      <c r="P38" s="172"/>
      <c r="Q38" s="165"/>
    </row>
    <row r="39" spans="1:17" x14ac:dyDescent="0.25">
      <c r="A39" s="166" t="s">
        <v>48</v>
      </c>
      <c r="B39" s="134" t="s">
        <v>5</v>
      </c>
      <c r="C39" s="134" t="s">
        <v>31</v>
      </c>
      <c r="D39" s="134" t="s">
        <v>17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73">
        <v>0</v>
      </c>
      <c r="K39" s="138">
        <v>0</v>
      </c>
      <c r="L39" s="167">
        <v>0</v>
      </c>
      <c r="M39" s="167">
        <v>0</v>
      </c>
      <c r="N39" s="174">
        <v>0</v>
      </c>
      <c r="O39" s="169">
        <v>0</v>
      </c>
      <c r="P39" s="138"/>
      <c r="Q39" s="136"/>
    </row>
    <row r="40" spans="1:17" x14ac:dyDescent="0.25">
      <c r="A40" s="166" t="s">
        <v>49</v>
      </c>
      <c r="B40" s="134" t="s">
        <v>5</v>
      </c>
      <c r="C40" s="134" t="s">
        <v>31</v>
      </c>
      <c r="D40" s="134" t="s">
        <v>32</v>
      </c>
      <c r="E40" s="134">
        <v>77</v>
      </c>
      <c r="F40" s="134">
        <v>77</v>
      </c>
      <c r="G40" s="134">
        <v>83</v>
      </c>
      <c r="H40" s="134">
        <v>111</v>
      </c>
      <c r="I40" s="134">
        <v>99</v>
      </c>
      <c r="J40" s="173">
        <v>109</v>
      </c>
      <c r="K40" s="138">
        <v>109</v>
      </c>
      <c r="L40" s="167">
        <v>109</v>
      </c>
      <c r="M40" s="167">
        <v>109</v>
      </c>
      <c r="N40" s="168">
        <v>109</v>
      </c>
      <c r="O40" s="169">
        <v>109</v>
      </c>
      <c r="P40" s="138"/>
      <c r="Q40" s="136"/>
    </row>
    <row r="41" spans="1:17" x14ac:dyDescent="0.25">
      <c r="A41" s="133" t="s">
        <v>50</v>
      </c>
      <c r="B41" s="134" t="s">
        <v>5</v>
      </c>
      <c r="C41" s="134" t="s">
        <v>31</v>
      </c>
      <c r="D41" s="134" t="s">
        <v>32</v>
      </c>
      <c r="E41" s="134">
        <v>58</v>
      </c>
      <c r="F41" s="134">
        <v>58</v>
      </c>
      <c r="G41" s="134">
        <v>64</v>
      </c>
      <c r="H41" s="134">
        <v>87</v>
      </c>
      <c r="I41" s="134">
        <v>80</v>
      </c>
      <c r="J41" s="173">
        <v>78</v>
      </c>
      <c r="K41" s="138">
        <f>78+14+26</f>
        <v>118</v>
      </c>
      <c r="L41" s="167">
        <v>118</v>
      </c>
      <c r="M41" s="167">
        <v>118</v>
      </c>
      <c r="N41" s="168">
        <v>118</v>
      </c>
      <c r="O41" s="169">
        <v>118</v>
      </c>
      <c r="P41" s="138"/>
      <c r="Q41" s="136"/>
    </row>
    <row r="42" spans="1:17" ht="15.75" thickBot="1" x14ac:dyDescent="0.3">
      <c r="A42" s="175" t="s">
        <v>51</v>
      </c>
      <c r="B42" s="176" t="s">
        <v>5</v>
      </c>
      <c r="C42" s="176" t="s">
        <v>31</v>
      </c>
      <c r="D42" s="176" t="s">
        <v>32</v>
      </c>
      <c r="E42" s="176">
        <v>19</v>
      </c>
      <c r="F42" s="176">
        <v>19</v>
      </c>
      <c r="G42" s="176">
        <v>19</v>
      </c>
      <c r="H42" s="176">
        <v>24</v>
      </c>
      <c r="I42" s="176">
        <v>19</v>
      </c>
      <c r="J42" s="177">
        <v>31</v>
      </c>
      <c r="K42" s="159">
        <f>31+4</f>
        <v>35</v>
      </c>
      <c r="L42" s="178">
        <v>35</v>
      </c>
      <c r="M42" s="178">
        <v>35</v>
      </c>
      <c r="N42" s="179">
        <v>35</v>
      </c>
      <c r="O42" s="158">
        <v>35</v>
      </c>
      <c r="P42" s="159"/>
      <c r="Q42" s="180"/>
    </row>
  </sheetData>
  <mergeCells count="7">
    <mergeCell ref="A1:P1"/>
    <mergeCell ref="A8:A10"/>
    <mergeCell ref="B8:B10"/>
    <mergeCell ref="C8:C10"/>
    <mergeCell ref="D8:D10"/>
    <mergeCell ref="J8:P8"/>
    <mergeCell ref="M9:P9"/>
  </mergeCells>
  <printOptions horizontalCentered="1"/>
  <pageMargins left="0.70866141732283472" right="0.70866141732283472" top="0.4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opLeftCell="A25" workbookViewId="0">
      <selection activeCell="A18" sqref="A18"/>
    </sheetView>
  </sheetViews>
  <sheetFormatPr baseColWidth="10" defaultRowHeight="15" x14ac:dyDescent="0.25"/>
  <cols>
    <col min="1" max="1" width="32.28515625" style="375" customWidth="1"/>
    <col min="2" max="4" width="11.42578125" style="375"/>
    <col min="5" max="9" width="11.5703125" style="375" hidden="1" customWidth="1"/>
    <col min="10" max="11" width="11.42578125" style="375"/>
    <col min="12" max="12" width="13.85546875" style="375" customWidth="1"/>
    <col min="13" max="13" width="11.42578125" style="375"/>
    <col min="14" max="14" width="13.140625" style="375" customWidth="1"/>
    <col min="15" max="16384" width="11.42578125" style="375"/>
  </cols>
  <sheetData>
    <row r="1" spans="1:17" ht="15.75" x14ac:dyDescent="0.25">
      <c r="A1" s="426" t="s">
        <v>77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  <c r="P1" s="426"/>
      <c r="Q1" s="225"/>
    </row>
    <row r="2" spans="1:17" ht="23.25" x14ac:dyDescent="0.25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4"/>
      <c r="Q2" s="226"/>
    </row>
    <row r="3" spans="1:17" ht="15.75" x14ac:dyDescent="0.25">
      <c r="A3" s="125" t="s">
        <v>242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371"/>
      <c r="Q3" s="227"/>
    </row>
    <row r="4" spans="1:17" ht="15.75" x14ac:dyDescent="0.25">
      <c r="A4" s="125" t="s">
        <v>134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371"/>
      <c r="Q4" s="227"/>
    </row>
    <row r="5" spans="1:17" ht="15.75" x14ac:dyDescent="0.25">
      <c r="A5" s="125" t="s">
        <v>133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371"/>
      <c r="Q5" s="227"/>
    </row>
    <row r="6" spans="1:17" x14ac:dyDescent="0.25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4"/>
      <c r="Q6" s="227"/>
    </row>
    <row r="7" spans="1:17" ht="16.5" thickBot="1" x14ac:dyDescent="0.3">
      <c r="A7" s="127" t="s">
        <v>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227"/>
    </row>
    <row r="8" spans="1:17" ht="15" customHeight="1" thickBot="1" x14ac:dyDescent="0.3">
      <c r="A8" s="427" t="s">
        <v>8</v>
      </c>
      <c r="B8" s="430" t="s">
        <v>9</v>
      </c>
      <c r="C8" s="430" t="s">
        <v>10</v>
      </c>
      <c r="D8" s="430" t="s">
        <v>11</v>
      </c>
      <c r="E8" s="128" t="s">
        <v>12</v>
      </c>
      <c r="F8" s="128"/>
      <c r="G8" s="128"/>
      <c r="H8" s="128"/>
      <c r="I8" s="128"/>
      <c r="J8" s="433"/>
      <c r="K8" s="433"/>
      <c r="L8" s="433"/>
      <c r="M8" s="433"/>
      <c r="N8" s="433"/>
      <c r="O8" s="433"/>
      <c r="P8" s="434"/>
      <c r="Q8" s="227"/>
    </row>
    <row r="9" spans="1:17" ht="15.75" thickBot="1" x14ac:dyDescent="0.3">
      <c r="A9" s="428"/>
      <c r="B9" s="431"/>
      <c r="C9" s="431"/>
      <c r="D9" s="431"/>
      <c r="E9" s="129">
        <v>2002</v>
      </c>
      <c r="F9" s="129">
        <v>2003</v>
      </c>
      <c r="G9" s="129">
        <v>2004</v>
      </c>
      <c r="H9" s="129">
        <v>2005</v>
      </c>
      <c r="I9" s="130">
        <v>2006</v>
      </c>
      <c r="J9" s="212">
        <v>2015</v>
      </c>
      <c r="K9" s="212">
        <v>2016</v>
      </c>
      <c r="L9" s="212">
        <v>2017</v>
      </c>
      <c r="M9" s="435">
        <v>2018</v>
      </c>
      <c r="N9" s="436"/>
      <c r="O9" s="436"/>
      <c r="P9" s="437"/>
      <c r="Q9" s="211"/>
    </row>
    <row r="10" spans="1:17" ht="36.75" thickBot="1" x14ac:dyDescent="0.3">
      <c r="A10" s="429"/>
      <c r="B10" s="432"/>
      <c r="C10" s="432"/>
      <c r="D10" s="432"/>
      <c r="E10" s="372" t="s">
        <v>13</v>
      </c>
      <c r="F10" s="372" t="s">
        <v>13</v>
      </c>
      <c r="G10" s="372" t="s">
        <v>13</v>
      </c>
      <c r="H10" s="372" t="s">
        <v>14</v>
      </c>
      <c r="I10" s="131" t="s">
        <v>71</v>
      </c>
      <c r="J10" s="213" t="s">
        <v>71</v>
      </c>
      <c r="K10" s="213" t="s">
        <v>71</v>
      </c>
      <c r="L10" s="213" t="s">
        <v>71</v>
      </c>
      <c r="M10" s="214" t="s">
        <v>72</v>
      </c>
      <c r="N10" s="215" t="s">
        <v>75</v>
      </c>
      <c r="O10" s="215" t="s">
        <v>76</v>
      </c>
      <c r="P10" s="216" t="s">
        <v>78</v>
      </c>
      <c r="Q10" s="132"/>
    </row>
    <row r="11" spans="1:17" ht="15.75" thickBot="1" x14ac:dyDescent="0.3">
      <c r="A11" s="228"/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30"/>
    </row>
    <row r="12" spans="1:17" x14ac:dyDescent="0.25">
      <c r="A12" s="133" t="s">
        <v>15</v>
      </c>
      <c r="B12" s="134" t="s">
        <v>5</v>
      </c>
      <c r="C12" s="134" t="s">
        <v>16</v>
      </c>
      <c r="D12" s="134" t="s">
        <v>17</v>
      </c>
      <c r="E12" s="135" t="s">
        <v>18</v>
      </c>
      <c r="F12" s="135" t="s">
        <v>18</v>
      </c>
      <c r="G12" s="135" t="s">
        <v>18</v>
      </c>
      <c r="H12" s="217">
        <v>150</v>
      </c>
      <c r="I12" s="218">
        <v>100</v>
      </c>
      <c r="J12" s="184">
        <v>75</v>
      </c>
      <c r="K12" s="184">
        <v>75</v>
      </c>
      <c r="L12" s="184">
        <v>75</v>
      </c>
      <c r="M12" s="219">
        <v>75</v>
      </c>
      <c r="N12" s="220">
        <f>75-7</f>
        <v>68</v>
      </c>
      <c r="O12" s="220">
        <v>68</v>
      </c>
      <c r="P12" s="221"/>
      <c r="Q12" s="136"/>
    </row>
    <row r="13" spans="1:17" x14ac:dyDescent="0.25">
      <c r="A13" s="133" t="s">
        <v>19</v>
      </c>
      <c r="B13" s="134" t="s">
        <v>5</v>
      </c>
      <c r="C13" s="134" t="s">
        <v>16</v>
      </c>
      <c r="D13" s="134" t="s">
        <v>17</v>
      </c>
      <c r="E13" s="135" t="s">
        <v>18</v>
      </c>
      <c r="F13" s="135" t="s">
        <v>18</v>
      </c>
      <c r="G13" s="135" t="s">
        <v>18</v>
      </c>
      <c r="H13" s="134">
        <v>130</v>
      </c>
      <c r="I13" s="173">
        <v>122</v>
      </c>
      <c r="J13" s="185">
        <v>405</v>
      </c>
      <c r="K13" s="185">
        <v>405</v>
      </c>
      <c r="L13" s="185">
        <v>405</v>
      </c>
      <c r="M13" s="186">
        <v>405</v>
      </c>
      <c r="N13" s="137">
        <v>405</v>
      </c>
      <c r="O13" s="137">
        <v>405</v>
      </c>
      <c r="P13" s="138"/>
      <c r="Q13" s="136"/>
    </row>
    <row r="14" spans="1:17" x14ac:dyDescent="0.25">
      <c r="A14" s="133" t="s">
        <v>20</v>
      </c>
      <c r="B14" s="134" t="s">
        <v>5</v>
      </c>
      <c r="C14" s="134" t="s">
        <v>21</v>
      </c>
      <c r="D14" s="134" t="s">
        <v>17</v>
      </c>
      <c r="E14" s="135" t="s">
        <v>18</v>
      </c>
      <c r="F14" s="135" t="s">
        <v>18</v>
      </c>
      <c r="G14" s="135" t="s">
        <v>18</v>
      </c>
      <c r="H14" s="135" t="s">
        <v>18</v>
      </c>
      <c r="I14" s="183" t="s">
        <v>73</v>
      </c>
      <c r="J14" s="187">
        <v>1</v>
      </c>
      <c r="K14" s="187">
        <v>0</v>
      </c>
      <c r="L14" s="187">
        <v>0</v>
      </c>
      <c r="M14" s="188">
        <v>0</v>
      </c>
      <c r="N14" s="139">
        <v>0</v>
      </c>
      <c r="O14" s="139">
        <v>0</v>
      </c>
      <c r="P14" s="140"/>
      <c r="Q14" s="141"/>
    </row>
    <row r="15" spans="1:17" x14ac:dyDescent="0.25">
      <c r="A15" s="133" t="s">
        <v>22</v>
      </c>
      <c r="B15" s="134" t="s">
        <v>5</v>
      </c>
      <c r="C15" s="134" t="s">
        <v>21</v>
      </c>
      <c r="D15" s="134" t="s">
        <v>17</v>
      </c>
      <c r="E15" s="135" t="s">
        <v>18</v>
      </c>
      <c r="F15" s="135" t="s">
        <v>18</v>
      </c>
      <c r="G15" s="135" t="s">
        <v>18</v>
      </c>
      <c r="H15" s="135" t="s">
        <v>18</v>
      </c>
      <c r="I15" s="183" t="s">
        <v>73</v>
      </c>
      <c r="J15" s="187">
        <v>0</v>
      </c>
      <c r="K15" s="187">
        <v>0</v>
      </c>
      <c r="L15" s="187">
        <v>0</v>
      </c>
      <c r="M15" s="188">
        <v>0</v>
      </c>
      <c r="N15" s="139">
        <v>0</v>
      </c>
      <c r="O15" s="142">
        <v>0</v>
      </c>
      <c r="P15" s="143"/>
      <c r="Q15" s="141"/>
    </row>
    <row r="16" spans="1:17" x14ac:dyDescent="0.25">
      <c r="A16" s="133" t="s">
        <v>22</v>
      </c>
      <c r="B16" s="134" t="s">
        <v>23</v>
      </c>
      <c r="C16" s="134" t="s">
        <v>21</v>
      </c>
      <c r="D16" s="134" t="s">
        <v>17</v>
      </c>
      <c r="E16" s="135" t="s">
        <v>18</v>
      </c>
      <c r="F16" s="135" t="s">
        <v>18</v>
      </c>
      <c r="G16" s="135" t="s">
        <v>18</v>
      </c>
      <c r="H16" s="135" t="s">
        <v>18</v>
      </c>
      <c r="I16" s="183" t="s">
        <v>73</v>
      </c>
      <c r="J16" s="187">
        <v>0</v>
      </c>
      <c r="K16" s="187">
        <v>0</v>
      </c>
      <c r="L16" s="187">
        <v>0</v>
      </c>
      <c r="M16" s="188">
        <v>0</v>
      </c>
      <c r="N16" s="139">
        <v>0</v>
      </c>
      <c r="O16" s="139">
        <v>0</v>
      </c>
      <c r="P16" s="140"/>
      <c r="Q16" s="141"/>
    </row>
    <row r="17" spans="1:17" x14ac:dyDescent="0.25">
      <c r="A17" s="133" t="s">
        <v>24</v>
      </c>
      <c r="B17" s="134" t="s">
        <v>23</v>
      </c>
      <c r="C17" s="134" t="s">
        <v>25</v>
      </c>
      <c r="D17" s="134" t="s">
        <v>17</v>
      </c>
      <c r="E17" s="144">
        <v>6026929</v>
      </c>
      <c r="F17" s="144">
        <v>4858726</v>
      </c>
      <c r="G17" s="144">
        <v>4801465</v>
      </c>
      <c r="H17" s="145">
        <v>5760000</v>
      </c>
      <c r="I17" s="189">
        <v>9200000</v>
      </c>
      <c r="J17" s="190">
        <v>5126009.0100000007</v>
      </c>
      <c r="K17" s="191">
        <v>3369154.7</v>
      </c>
      <c r="L17" s="405">
        <v>4261945.1900000004</v>
      </c>
      <c r="M17" s="222">
        <v>180968.03</v>
      </c>
      <c r="N17" s="146">
        <v>225661.81</v>
      </c>
      <c r="O17" s="146">
        <v>96394.87</v>
      </c>
      <c r="P17" s="147"/>
      <c r="Q17" s="148"/>
    </row>
    <row r="18" spans="1:17" x14ac:dyDescent="0.25">
      <c r="A18" s="133" t="s">
        <v>26</v>
      </c>
      <c r="B18" s="134" t="s">
        <v>23</v>
      </c>
      <c r="C18" s="134" t="s">
        <v>16</v>
      </c>
      <c r="D18" s="134" t="s">
        <v>17</v>
      </c>
      <c r="E18" s="149">
        <v>14280</v>
      </c>
      <c r="F18" s="149">
        <v>14280</v>
      </c>
      <c r="G18" s="149">
        <v>14280</v>
      </c>
      <c r="H18" s="150">
        <v>14280</v>
      </c>
      <c r="I18" s="192">
        <v>14280</v>
      </c>
      <c r="J18" s="193">
        <v>0</v>
      </c>
      <c r="K18" s="193">
        <v>0</v>
      </c>
      <c r="L18" s="231">
        <v>0</v>
      </c>
      <c r="M18" s="194">
        <v>0</v>
      </c>
      <c r="N18" s="151">
        <v>0</v>
      </c>
      <c r="O18" s="151">
        <v>0</v>
      </c>
      <c r="P18" s="152"/>
      <c r="Q18" s="148"/>
    </row>
    <row r="19" spans="1:17" x14ac:dyDescent="0.25">
      <c r="A19" s="133" t="s">
        <v>27</v>
      </c>
      <c r="B19" s="134" t="s">
        <v>23</v>
      </c>
      <c r="C19" s="134" t="s">
        <v>21</v>
      </c>
      <c r="D19" s="134" t="s">
        <v>17</v>
      </c>
      <c r="E19" s="149">
        <v>20492</v>
      </c>
      <c r="F19" s="149">
        <v>971505</v>
      </c>
      <c r="G19" s="149">
        <v>3837</v>
      </c>
      <c r="H19" s="135" t="s">
        <v>18</v>
      </c>
      <c r="I19" s="195"/>
      <c r="J19" s="196">
        <v>255981</v>
      </c>
      <c r="K19" s="197">
        <v>137704</v>
      </c>
      <c r="L19" s="406">
        <v>1026762</v>
      </c>
      <c r="M19" s="198">
        <f>9836*3</f>
        <v>29508</v>
      </c>
      <c r="N19" s="153">
        <v>5261265.34</v>
      </c>
      <c r="O19" s="154">
        <v>2823325.24</v>
      </c>
      <c r="P19" s="155"/>
      <c r="Q19" s="156"/>
    </row>
    <row r="20" spans="1:17" ht="15.75" thickBot="1" x14ac:dyDescent="0.3">
      <c r="A20" s="133"/>
      <c r="B20" s="134"/>
      <c r="C20" s="134"/>
      <c r="D20" s="134"/>
      <c r="E20" s="134"/>
      <c r="F20" s="134"/>
      <c r="G20" s="134"/>
      <c r="H20" s="134"/>
      <c r="I20" s="173"/>
      <c r="J20" s="199"/>
      <c r="K20" s="199"/>
      <c r="L20" s="199"/>
      <c r="M20" s="200"/>
      <c r="N20" s="157"/>
      <c r="O20" s="158"/>
      <c r="P20" s="159" t="s">
        <v>135</v>
      </c>
      <c r="Q20" s="136"/>
    </row>
    <row r="21" spans="1:17" ht="15.75" thickBot="1" x14ac:dyDescent="0.3">
      <c r="A21" s="232"/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4"/>
    </row>
    <row r="22" spans="1:17" x14ac:dyDescent="0.25">
      <c r="A22" s="160" t="s">
        <v>29</v>
      </c>
      <c r="B22" s="161"/>
      <c r="C22" s="161"/>
      <c r="D22" s="161"/>
      <c r="E22" s="161"/>
      <c r="F22" s="161"/>
      <c r="G22" s="161"/>
      <c r="H22" s="161"/>
      <c r="I22" s="161"/>
      <c r="J22" s="223"/>
      <c r="K22" s="223"/>
      <c r="L22" s="162"/>
      <c r="M22" s="162"/>
      <c r="N22" s="163"/>
      <c r="O22" s="163"/>
      <c r="P22" s="164"/>
      <c r="Q22" s="165"/>
    </row>
    <row r="23" spans="1:17" x14ac:dyDescent="0.25">
      <c r="A23" s="166" t="s">
        <v>30</v>
      </c>
      <c r="B23" s="134" t="s">
        <v>5</v>
      </c>
      <c r="C23" s="134" t="s">
        <v>31</v>
      </c>
      <c r="D23" s="134" t="s">
        <v>32</v>
      </c>
      <c r="E23" s="134">
        <v>33</v>
      </c>
      <c r="F23" s="134">
        <v>33</v>
      </c>
      <c r="G23" s="134">
        <v>48</v>
      </c>
      <c r="H23" s="134">
        <v>48</v>
      </c>
      <c r="I23" s="134">
        <v>47</v>
      </c>
      <c r="J23" s="173">
        <v>34</v>
      </c>
      <c r="K23" s="181">
        <f>+K24+K28+K29+K31+K35</f>
        <v>33</v>
      </c>
      <c r="L23" s="167">
        <f>+L24+L28+L29+L31</f>
        <v>30</v>
      </c>
      <c r="M23" s="167">
        <f>+M24+M28+M29+M31</f>
        <v>30</v>
      </c>
      <c r="N23" s="168">
        <f>17+9+2</f>
        <v>28</v>
      </c>
      <c r="O23" s="201">
        <v>28</v>
      </c>
      <c r="P23" s="181"/>
      <c r="Q23" s="136"/>
    </row>
    <row r="24" spans="1:17" x14ac:dyDescent="0.25">
      <c r="A24" s="166" t="s">
        <v>33</v>
      </c>
      <c r="B24" s="134" t="s">
        <v>5</v>
      </c>
      <c r="C24" s="134" t="s">
        <v>31</v>
      </c>
      <c r="D24" s="134" t="s">
        <v>32</v>
      </c>
      <c r="E24" s="134">
        <v>16</v>
      </c>
      <c r="F24" s="134">
        <v>16</v>
      </c>
      <c r="G24" s="134">
        <v>22</v>
      </c>
      <c r="H24" s="134">
        <v>22</v>
      </c>
      <c r="I24" s="134">
        <v>19</v>
      </c>
      <c r="J24" s="173">
        <v>17</v>
      </c>
      <c r="K24" s="138">
        <f>SUM(K25:K27)</f>
        <v>16</v>
      </c>
      <c r="L24" s="167">
        <f>+L25+L26+L27</f>
        <v>17</v>
      </c>
      <c r="M24" s="167">
        <f>+M25+M26+M27</f>
        <v>17</v>
      </c>
      <c r="N24" s="169">
        <v>17</v>
      </c>
      <c r="O24" s="169">
        <v>17</v>
      </c>
      <c r="P24" s="202"/>
      <c r="Q24" s="136"/>
    </row>
    <row r="25" spans="1:17" x14ac:dyDescent="0.25">
      <c r="A25" s="133" t="s">
        <v>34</v>
      </c>
      <c r="B25" s="134" t="s">
        <v>5</v>
      </c>
      <c r="C25" s="134" t="s">
        <v>31</v>
      </c>
      <c r="D25" s="134" t="s">
        <v>32</v>
      </c>
      <c r="E25" s="134">
        <v>1</v>
      </c>
      <c r="F25" s="134">
        <v>1</v>
      </c>
      <c r="G25" s="134">
        <v>1</v>
      </c>
      <c r="H25" s="134">
        <v>1</v>
      </c>
      <c r="I25" s="134">
        <v>1</v>
      </c>
      <c r="J25" s="173">
        <v>2</v>
      </c>
      <c r="K25" s="138">
        <v>2</v>
      </c>
      <c r="L25" s="167">
        <v>2</v>
      </c>
      <c r="M25" s="167">
        <v>2</v>
      </c>
      <c r="N25" s="169">
        <v>2</v>
      </c>
      <c r="O25" s="169">
        <v>2</v>
      </c>
      <c r="P25" s="202"/>
      <c r="Q25" s="136"/>
    </row>
    <row r="26" spans="1:17" x14ac:dyDescent="0.25">
      <c r="A26" s="133" t="s">
        <v>35</v>
      </c>
      <c r="B26" s="134" t="s">
        <v>5</v>
      </c>
      <c r="C26" s="134" t="s">
        <v>31</v>
      </c>
      <c r="D26" s="134" t="s">
        <v>32</v>
      </c>
      <c r="E26" s="134">
        <v>5</v>
      </c>
      <c r="F26" s="134">
        <v>5</v>
      </c>
      <c r="G26" s="134">
        <v>6</v>
      </c>
      <c r="H26" s="134">
        <v>6</v>
      </c>
      <c r="I26" s="134">
        <v>5</v>
      </c>
      <c r="J26" s="173">
        <v>2</v>
      </c>
      <c r="K26" s="138">
        <v>2</v>
      </c>
      <c r="L26" s="167">
        <v>2</v>
      </c>
      <c r="M26" s="167">
        <v>2</v>
      </c>
      <c r="N26" s="169">
        <v>2</v>
      </c>
      <c r="O26" s="169">
        <v>2</v>
      </c>
      <c r="P26" s="202"/>
      <c r="Q26" s="136"/>
    </row>
    <row r="27" spans="1:17" x14ac:dyDescent="0.25">
      <c r="A27" s="133" t="s">
        <v>36</v>
      </c>
      <c r="B27" s="134" t="s">
        <v>5</v>
      </c>
      <c r="C27" s="134" t="s">
        <v>31</v>
      </c>
      <c r="D27" s="134" t="s">
        <v>32</v>
      </c>
      <c r="E27" s="134">
        <v>10</v>
      </c>
      <c r="F27" s="134">
        <v>10</v>
      </c>
      <c r="G27" s="134">
        <v>15</v>
      </c>
      <c r="H27" s="134">
        <v>15</v>
      </c>
      <c r="I27" s="134">
        <v>13</v>
      </c>
      <c r="J27" s="173">
        <v>13</v>
      </c>
      <c r="K27" s="138">
        <v>12</v>
      </c>
      <c r="L27" s="167">
        <v>13</v>
      </c>
      <c r="M27" s="167">
        <v>13</v>
      </c>
      <c r="N27" s="169">
        <v>13</v>
      </c>
      <c r="O27" s="169">
        <v>13</v>
      </c>
      <c r="P27" s="202"/>
      <c r="Q27" s="136"/>
    </row>
    <row r="28" spans="1:17" x14ac:dyDescent="0.25">
      <c r="A28" s="166" t="s">
        <v>37</v>
      </c>
      <c r="B28" s="134" t="s">
        <v>5</v>
      </c>
      <c r="C28" s="134" t="s">
        <v>31</v>
      </c>
      <c r="D28" s="134" t="s">
        <v>32</v>
      </c>
      <c r="E28" s="134">
        <v>15</v>
      </c>
      <c r="F28" s="134">
        <v>15</v>
      </c>
      <c r="G28" s="134">
        <v>24</v>
      </c>
      <c r="H28" s="134">
        <v>24</v>
      </c>
      <c r="I28" s="134">
        <v>26</v>
      </c>
      <c r="J28" s="173">
        <v>15</v>
      </c>
      <c r="K28" s="138">
        <v>14</v>
      </c>
      <c r="L28" s="167">
        <v>12</v>
      </c>
      <c r="M28" s="167">
        <v>12</v>
      </c>
      <c r="N28" s="169">
        <v>9</v>
      </c>
      <c r="O28" s="169">
        <v>9</v>
      </c>
      <c r="P28" s="202"/>
      <c r="Q28" s="136"/>
    </row>
    <row r="29" spans="1:17" x14ac:dyDescent="0.25">
      <c r="A29" s="133" t="s">
        <v>38</v>
      </c>
      <c r="B29" s="134" t="s">
        <v>5</v>
      </c>
      <c r="C29" s="134" t="s">
        <v>31</v>
      </c>
      <c r="D29" s="134" t="s">
        <v>32</v>
      </c>
      <c r="E29" s="134">
        <v>2</v>
      </c>
      <c r="F29" s="134">
        <v>2</v>
      </c>
      <c r="G29" s="134">
        <v>2</v>
      </c>
      <c r="H29" s="134">
        <v>2</v>
      </c>
      <c r="I29" s="134">
        <v>2</v>
      </c>
      <c r="J29" s="173">
        <v>1</v>
      </c>
      <c r="K29" s="138">
        <v>1</v>
      </c>
      <c r="L29" s="167">
        <v>0</v>
      </c>
      <c r="M29" s="167">
        <v>0</v>
      </c>
      <c r="N29" s="169">
        <v>0</v>
      </c>
      <c r="O29" s="169">
        <v>0</v>
      </c>
      <c r="P29" s="202"/>
      <c r="Q29" s="136"/>
    </row>
    <row r="30" spans="1:17" x14ac:dyDescent="0.25">
      <c r="A30" s="133" t="s">
        <v>39</v>
      </c>
      <c r="B30" s="134" t="s">
        <v>5</v>
      </c>
      <c r="C30" s="134" t="s">
        <v>31</v>
      </c>
      <c r="D30" s="134" t="s">
        <v>32</v>
      </c>
      <c r="E30" s="134">
        <v>35</v>
      </c>
      <c r="F30" s="134">
        <v>33</v>
      </c>
      <c r="G30" s="134">
        <v>48</v>
      </c>
      <c r="H30" s="134">
        <v>48</v>
      </c>
      <c r="I30" s="134">
        <v>47</v>
      </c>
      <c r="J30" s="173">
        <v>34</v>
      </c>
      <c r="K30" s="138">
        <f>SUM(K25:K29)</f>
        <v>31</v>
      </c>
      <c r="L30" s="167">
        <v>30</v>
      </c>
      <c r="M30" s="167">
        <v>30</v>
      </c>
      <c r="N30" s="169">
        <v>28</v>
      </c>
      <c r="O30" s="169">
        <v>28</v>
      </c>
      <c r="P30" s="202"/>
      <c r="Q30" s="136"/>
    </row>
    <row r="31" spans="1:17" x14ac:dyDescent="0.25">
      <c r="A31" s="133" t="s">
        <v>40</v>
      </c>
      <c r="B31" s="134" t="s">
        <v>5</v>
      </c>
      <c r="C31" s="134" t="s">
        <v>31</v>
      </c>
      <c r="D31" s="134" t="s">
        <v>32</v>
      </c>
      <c r="E31" s="134">
        <v>1</v>
      </c>
      <c r="F31" s="134">
        <v>1</v>
      </c>
      <c r="G31" s="134">
        <v>1</v>
      </c>
      <c r="H31" s="134">
        <v>1</v>
      </c>
      <c r="I31" s="134">
        <v>1</v>
      </c>
      <c r="J31" s="173">
        <v>1</v>
      </c>
      <c r="K31" s="138">
        <v>1</v>
      </c>
      <c r="L31" s="167">
        <v>1</v>
      </c>
      <c r="M31" s="167">
        <v>1</v>
      </c>
      <c r="N31" s="169">
        <v>1</v>
      </c>
      <c r="O31" s="169">
        <v>1</v>
      </c>
      <c r="P31" s="202"/>
      <c r="Q31" s="136"/>
    </row>
    <row r="32" spans="1:17" x14ac:dyDescent="0.25">
      <c r="A32" s="133" t="s">
        <v>41</v>
      </c>
      <c r="B32" s="134" t="s">
        <v>5</v>
      </c>
      <c r="C32" s="134" t="s">
        <v>31</v>
      </c>
      <c r="D32" s="134" t="s">
        <v>32</v>
      </c>
      <c r="E32" s="134">
        <v>6</v>
      </c>
      <c r="F32" s="134">
        <v>6</v>
      </c>
      <c r="G32" s="134">
        <v>28</v>
      </c>
      <c r="H32" s="134">
        <v>30</v>
      </c>
      <c r="I32" s="134">
        <v>30</v>
      </c>
      <c r="J32" s="173">
        <v>24</v>
      </c>
      <c r="K32" s="182">
        <v>23</v>
      </c>
      <c r="L32" s="167">
        <v>26</v>
      </c>
      <c r="M32" s="167">
        <v>26</v>
      </c>
      <c r="N32" s="168">
        <v>24</v>
      </c>
      <c r="O32" s="203">
        <v>24</v>
      </c>
      <c r="P32" s="182"/>
      <c r="Q32" s="136"/>
    </row>
    <row r="33" spans="1:17" x14ac:dyDescent="0.25">
      <c r="A33" s="133" t="s">
        <v>42</v>
      </c>
      <c r="B33" s="134" t="s">
        <v>5</v>
      </c>
      <c r="C33" s="134" t="s">
        <v>31</v>
      </c>
      <c r="D33" s="134" t="s">
        <v>32</v>
      </c>
      <c r="E33" s="134">
        <v>22</v>
      </c>
      <c r="F33" s="134">
        <v>22</v>
      </c>
      <c r="G33" s="134">
        <v>2</v>
      </c>
      <c r="H33" s="134">
        <v>2</v>
      </c>
      <c r="I33" s="134">
        <v>3</v>
      </c>
      <c r="J33" s="173">
        <v>2</v>
      </c>
      <c r="K33" s="138">
        <v>2</v>
      </c>
      <c r="L33" s="167">
        <v>0</v>
      </c>
      <c r="M33" s="167">
        <v>0</v>
      </c>
      <c r="N33" s="168">
        <v>0</v>
      </c>
      <c r="O33" s="169">
        <v>0</v>
      </c>
      <c r="P33" s="138"/>
      <c r="Q33" s="136"/>
    </row>
    <row r="34" spans="1:17" x14ac:dyDescent="0.25">
      <c r="A34" s="133" t="s">
        <v>43</v>
      </c>
      <c r="B34" s="134" t="s">
        <v>5</v>
      </c>
      <c r="C34" s="134" t="s">
        <v>31</v>
      </c>
      <c r="D34" s="134" t="s">
        <v>32</v>
      </c>
      <c r="E34" s="134">
        <v>2</v>
      </c>
      <c r="F34" s="134">
        <v>2</v>
      </c>
      <c r="G34" s="134">
        <v>4</v>
      </c>
      <c r="H34" s="134">
        <v>2</v>
      </c>
      <c r="I34" s="134">
        <v>3</v>
      </c>
      <c r="J34" s="173">
        <v>2</v>
      </c>
      <c r="K34" s="138">
        <v>3</v>
      </c>
      <c r="L34" s="167">
        <v>3</v>
      </c>
      <c r="M34" s="167">
        <v>3</v>
      </c>
      <c r="N34" s="168">
        <v>3</v>
      </c>
      <c r="O34" s="169">
        <v>3</v>
      </c>
      <c r="P34" s="138"/>
      <c r="Q34" s="136"/>
    </row>
    <row r="35" spans="1:17" x14ac:dyDescent="0.25">
      <c r="A35" s="133" t="s">
        <v>44</v>
      </c>
      <c r="B35" s="134" t="s">
        <v>5</v>
      </c>
      <c r="C35" s="134" t="s">
        <v>31</v>
      </c>
      <c r="D35" s="134" t="s">
        <v>32</v>
      </c>
      <c r="E35" s="134">
        <v>2</v>
      </c>
      <c r="F35" s="134">
        <v>2</v>
      </c>
      <c r="G35" s="134">
        <v>13</v>
      </c>
      <c r="H35" s="134">
        <v>13</v>
      </c>
      <c r="I35" s="134">
        <v>13</v>
      </c>
      <c r="J35" s="173">
        <v>1</v>
      </c>
      <c r="K35" s="138">
        <v>1</v>
      </c>
      <c r="L35" s="167">
        <v>3</v>
      </c>
      <c r="M35" s="167">
        <v>3</v>
      </c>
      <c r="N35" s="168">
        <v>2</v>
      </c>
      <c r="O35" s="169">
        <v>2</v>
      </c>
      <c r="P35" s="138"/>
      <c r="Q35" s="136"/>
    </row>
    <row r="36" spans="1:17" x14ac:dyDescent="0.25">
      <c r="A36" s="133" t="s">
        <v>45</v>
      </c>
      <c r="B36" s="134" t="s">
        <v>5</v>
      </c>
      <c r="C36" s="134" t="s">
        <v>31</v>
      </c>
      <c r="D36" s="134" t="s">
        <v>32</v>
      </c>
      <c r="E36" s="134">
        <v>0</v>
      </c>
      <c r="F36" s="134">
        <v>0</v>
      </c>
      <c r="G36" s="134">
        <v>0</v>
      </c>
      <c r="H36" s="134">
        <v>0</v>
      </c>
      <c r="I36" s="134">
        <v>0</v>
      </c>
      <c r="J36" s="173">
        <v>0</v>
      </c>
      <c r="K36" s="138">
        <v>0</v>
      </c>
      <c r="L36" s="167">
        <v>0</v>
      </c>
      <c r="M36" s="167">
        <v>0</v>
      </c>
      <c r="N36" s="168">
        <v>0</v>
      </c>
      <c r="O36" s="169">
        <v>0</v>
      </c>
      <c r="P36" s="138"/>
      <c r="Q36" s="136"/>
    </row>
    <row r="37" spans="1:17" x14ac:dyDescent="0.25">
      <c r="A37" s="133" t="s">
        <v>46</v>
      </c>
      <c r="B37" s="134" t="s">
        <v>5</v>
      </c>
      <c r="C37" s="134"/>
      <c r="D37" s="134" t="s">
        <v>32</v>
      </c>
      <c r="E37" s="134">
        <v>2</v>
      </c>
      <c r="F37" s="134">
        <v>2</v>
      </c>
      <c r="G37" s="134">
        <v>2</v>
      </c>
      <c r="H37" s="134">
        <v>2</v>
      </c>
      <c r="I37" s="134">
        <v>0</v>
      </c>
      <c r="J37" s="173">
        <v>0</v>
      </c>
      <c r="K37" s="138">
        <v>0</v>
      </c>
      <c r="L37" s="167">
        <v>0</v>
      </c>
      <c r="M37" s="167">
        <v>0</v>
      </c>
      <c r="N37" s="168">
        <v>0</v>
      </c>
      <c r="O37" s="169">
        <v>0</v>
      </c>
      <c r="P37" s="138"/>
      <c r="Q37" s="136"/>
    </row>
    <row r="38" spans="1:17" x14ac:dyDescent="0.25">
      <c r="A38" s="160" t="s">
        <v>47</v>
      </c>
      <c r="B38" s="161"/>
      <c r="C38" s="161"/>
      <c r="D38" s="161"/>
      <c r="E38" s="161"/>
      <c r="F38" s="161"/>
      <c r="G38" s="161"/>
      <c r="H38" s="161"/>
      <c r="I38" s="161"/>
      <c r="J38" s="224"/>
      <c r="K38" s="172"/>
      <c r="L38" s="170"/>
      <c r="M38" s="170"/>
      <c r="N38" s="171"/>
      <c r="O38" s="161"/>
      <c r="P38" s="172"/>
      <c r="Q38" s="165"/>
    </row>
    <row r="39" spans="1:17" x14ac:dyDescent="0.25">
      <c r="A39" s="166" t="s">
        <v>48</v>
      </c>
      <c r="B39" s="134" t="s">
        <v>5</v>
      </c>
      <c r="C39" s="134" t="s">
        <v>31</v>
      </c>
      <c r="D39" s="134" t="s">
        <v>17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73">
        <v>0</v>
      </c>
      <c r="K39" s="138">
        <v>0</v>
      </c>
      <c r="L39" s="167">
        <v>0</v>
      </c>
      <c r="M39" s="167">
        <v>0</v>
      </c>
      <c r="N39" s="174">
        <v>0</v>
      </c>
      <c r="O39" s="169">
        <v>0</v>
      </c>
      <c r="P39" s="138"/>
      <c r="Q39" s="136"/>
    </row>
    <row r="40" spans="1:17" x14ac:dyDescent="0.25">
      <c r="A40" s="166" t="s">
        <v>49</v>
      </c>
      <c r="B40" s="134" t="s">
        <v>5</v>
      </c>
      <c r="C40" s="134" t="s">
        <v>31</v>
      </c>
      <c r="D40" s="134" t="s">
        <v>32</v>
      </c>
      <c r="E40" s="134">
        <v>77</v>
      </c>
      <c r="F40" s="134">
        <v>77</v>
      </c>
      <c r="G40" s="134">
        <v>83</v>
      </c>
      <c r="H40" s="134">
        <v>111</v>
      </c>
      <c r="I40" s="134">
        <v>99</v>
      </c>
      <c r="J40" s="173">
        <v>109</v>
      </c>
      <c r="K40" s="138">
        <v>109</v>
      </c>
      <c r="L40" s="167">
        <v>109</v>
      </c>
      <c r="M40" s="167">
        <v>109</v>
      </c>
      <c r="N40" s="168">
        <v>109</v>
      </c>
      <c r="O40" s="169">
        <v>109</v>
      </c>
      <c r="P40" s="138"/>
      <c r="Q40" s="136"/>
    </row>
    <row r="41" spans="1:17" x14ac:dyDescent="0.25">
      <c r="A41" s="133" t="s">
        <v>50</v>
      </c>
      <c r="B41" s="134" t="s">
        <v>5</v>
      </c>
      <c r="C41" s="134" t="s">
        <v>31</v>
      </c>
      <c r="D41" s="134" t="s">
        <v>32</v>
      </c>
      <c r="E41" s="134">
        <v>58</v>
      </c>
      <c r="F41" s="134">
        <v>58</v>
      </c>
      <c r="G41" s="134">
        <v>64</v>
      </c>
      <c r="H41" s="134">
        <v>87</v>
      </c>
      <c r="I41" s="134">
        <v>80</v>
      </c>
      <c r="J41" s="173">
        <v>78</v>
      </c>
      <c r="K41" s="138">
        <f>78+14+26</f>
        <v>118</v>
      </c>
      <c r="L41" s="167">
        <v>118</v>
      </c>
      <c r="M41" s="167">
        <v>118</v>
      </c>
      <c r="N41" s="168">
        <v>118</v>
      </c>
      <c r="O41" s="169">
        <v>118</v>
      </c>
      <c r="P41" s="138"/>
      <c r="Q41" s="136"/>
    </row>
    <row r="42" spans="1:17" ht="15.75" thickBot="1" x14ac:dyDescent="0.3">
      <c r="A42" s="175" t="s">
        <v>51</v>
      </c>
      <c r="B42" s="176" t="s">
        <v>5</v>
      </c>
      <c r="C42" s="176" t="s">
        <v>31</v>
      </c>
      <c r="D42" s="176" t="s">
        <v>32</v>
      </c>
      <c r="E42" s="176">
        <v>19</v>
      </c>
      <c r="F42" s="176">
        <v>19</v>
      </c>
      <c r="G42" s="176">
        <v>19</v>
      </c>
      <c r="H42" s="176">
        <v>24</v>
      </c>
      <c r="I42" s="176">
        <v>19</v>
      </c>
      <c r="J42" s="177">
        <v>31</v>
      </c>
      <c r="K42" s="159">
        <f>31+4</f>
        <v>35</v>
      </c>
      <c r="L42" s="178">
        <v>35</v>
      </c>
      <c r="M42" s="178">
        <v>35</v>
      </c>
      <c r="N42" s="179">
        <v>35</v>
      </c>
      <c r="O42" s="158">
        <v>35</v>
      </c>
      <c r="P42" s="159"/>
      <c r="Q42" s="180"/>
    </row>
  </sheetData>
  <mergeCells count="7">
    <mergeCell ref="A1:P1"/>
    <mergeCell ref="A8:A10"/>
    <mergeCell ref="B8:B10"/>
    <mergeCell ref="C8:C10"/>
    <mergeCell ref="D8:D10"/>
    <mergeCell ref="J8:P8"/>
    <mergeCell ref="M9:P9"/>
  </mergeCells>
  <printOptions horizontalCentered="1"/>
  <pageMargins left="0.70866141732283472" right="0.70866141732283472" top="0.4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A18" sqref="A18"/>
    </sheetView>
  </sheetViews>
  <sheetFormatPr baseColWidth="10" defaultRowHeight="15" x14ac:dyDescent="0.25"/>
  <cols>
    <col min="1" max="1" width="12.5703125" style="375" customWidth="1"/>
    <col min="2" max="2" width="52.140625" style="375" bestFit="1" customWidth="1"/>
    <col min="3" max="3" width="10" style="375" customWidth="1"/>
    <col min="4" max="4" width="11" style="375" customWidth="1"/>
    <col min="5" max="6" width="17.140625" style="375" customWidth="1"/>
    <col min="7" max="7" width="18.7109375" style="375" customWidth="1"/>
    <col min="8" max="8" width="17.85546875" style="375" customWidth="1"/>
    <col min="9" max="9" width="18.140625" style="375" customWidth="1"/>
    <col min="10" max="11" width="17.5703125" style="375" bestFit="1" customWidth="1"/>
    <col min="12" max="12" width="18.28515625" style="375" bestFit="1" customWidth="1"/>
    <col min="13" max="13" width="17.5703125" style="375" bestFit="1" customWidth="1"/>
    <col min="14" max="14" width="17.5703125" style="375" customWidth="1"/>
    <col min="15" max="16384" width="11.42578125" style="375"/>
  </cols>
  <sheetData>
    <row r="1" spans="1:14" x14ac:dyDescent="0.25">
      <c r="A1" s="449" t="s">
        <v>137</v>
      </c>
      <c r="B1" s="450"/>
      <c r="C1" s="443" t="s">
        <v>4</v>
      </c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51"/>
    </row>
    <row r="2" spans="1:14" x14ac:dyDescent="0.25">
      <c r="A2" s="449" t="s">
        <v>85</v>
      </c>
      <c r="B2" s="450"/>
      <c r="C2" s="452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4"/>
    </row>
    <row r="3" spans="1:14" x14ac:dyDescent="0.25">
      <c r="A3" s="449" t="s">
        <v>138</v>
      </c>
      <c r="B3" s="450"/>
      <c r="C3" s="445" t="s">
        <v>139</v>
      </c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55"/>
    </row>
    <row r="4" spans="1:14" x14ac:dyDescent="0.25">
      <c r="A4" s="448" t="s">
        <v>86</v>
      </c>
      <c r="B4" s="456"/>
      <c r="C4" s="458" t="s">
        <v>87</v>
      </c>
      <c r="D4" s="458" t="s">
        <v>88</v>
      </c>
      <c r="E4" s="441">
        <v>2016</v>
      </c>
      <c r="F4" s="441">
        <v>2017</v>
      </c>
      <c r="G4" s="441">
        <v>2018</v>
      </c>
      <c r="H4" s="443">
        <v>2018</v>
      </c>
      <c r="I4" s="444"/>
      <c r="J4" s="444"/>
      <c r="K4" s="444"/>
      <c r="L4" s="447">
        <v>2018</v>
      </c>
      <c r="M4" s="441">
        <v>2019</v>
      </c>
      <c r="N4" s="441">
        <v>2020</v>
      </c>
    </row>
    <row r="5" spans="1:14" x14ac:dyDescent="0.25">
      <c r="A5" s="457"/>
      <c r="B5" s="456"/>
      <c r="C5" s="459"/>
      <c r="D5" s="460"/>
      <c r="E5" s="442"/>
      <c r="F5" s="442"/>
      <c r="G5" s="442"/>
      <c r="H5" s="445"/>
      <c r="I5" s="446"/>
      <c r="J5" s="446"/>
      <c r="K5" s="446"/>
      <c r="L5" s="447"/>
      <c r="M5" s="442"/>
      <c r="N5" s="442"/>
    </row>
    <row r="6" spans="1:14" ht="25.5" x14ac:dyDescent="0.25">
      <c r="A6" s="457"/>
      <c r="B6" s="456"/>
      <c r="C6" s="459"/>
      <c r="D6" s="460"/>
      <c r="E6" s="376" t="s">
        <v>89</v>
      </c>
      <c r="F6" s="376" t="s">
        <v>89</v>
      </c>
      <c r="G6" s="376" t="s">
        <v>90</v>
      </c>
      <c r="H6" s="376" t="s">
        <v>91</v>
      </c>
      <c r="I6" s="376" t="s">
        <v>92</v>
      </c>
      <c r="J6" s="376" t="s">
        <v>93</v>
      </c>
      <c r="K6" s="376" t="s">
        <v>94</v>
      </c>
      <c r="L6" s="376" t="s">
        <v>89</v>
      </c>
      <c r="M6" s="376" t="s">
        <v>90</v>
      </c>
      <c r="N6" s="376" t="s">
        <v>90</v>
      </c>
    </row>
    <row r="7" spans="1:14" x14ac:dyDescent="0.25">
      <c r="A7" s="448" t="s">
        <v>95</v>
      </c>
      <c r="B7" s="377" t="s">
        <v>96</v>
      </c>
      <c r="C7" s="378" t="s">
        <v>5</v>
      </c>
      <c r="D7" s="378" t="s">
        <v>52</v>
      </c>
      <c r="E7" s="379">
        <v>25895055</v>
      </c>
      <c r="F7" s="379">
        <v>26095018</v>
      </c>
      <c r="G7" s="380">
        <v>28704519.800000001</v>
      </c>
      <c r="H7" s="381">
        <v>6353954</v>
      </c>
      <c r="I7" s="382">
        <v>6200963</v>
      </c>
      <c r="J7" s="382">
        <v>6700164</v>
      </c>
      <c r="K7" s="383"/>
      <c r="L7" s="383"/>
      <c r="M7" s="383">
        <v>37912950.025500014</v>
      </c>
      <c r="N7" s="383">
        <v>37912950.025500014</v>
      </c>
    </row>
    <row r="8" spans="1:14" x14ac:dyDescent="0.25">
      <c r="A8" s="448"/>
      <c r="B8" s="377" t="s">
        <v>97</v>
      </c>
      <c r="C8" s="378" t="s">
        <v>23</v>
      </c>
      <c r="D8" s="378" t="s">
        <v>52</v>
      </c>
      <c r="E8" s="379">
        <v>1411708908.4000001</v>
      </c>
      <c r="F8" s="379">
        <v>1684508702.76</v>
      </c>
      <c r="G8" s="383">
        <v>2004565356.2844</v>
      </c>
      <c r="H8" s="383">
        <v>461901552.74000001</v>
      </c>
      <c r="I8" s="383">
        <v>490755772.63999999</v>
      </c>
      <c r="J8" s="383">
        <v>533986272.70000005</v>
      </c>
      <c r="K8" s="383"/>
      <c r="L8" s="383"/>
      <c r="M8" s="383">
        <v>2927319592.45824</v>
      </c>
      <c r="N8" s="383">
        <v>2927319592.45824</v>
      </c>
    </row>
    <row r="9" spans="1:14" x14ac:dyDescent="0.25">
      <c r="A9" s="448"/>
      <c r="B9" s="377" t="s">
        <v>98</v>
      </c>
      <c r="C9" s="378" t="s">
        <v>23</v>
      </c>
      <c r="D9" s="378" t="s">
        <v>52</v>
      </c>
      <c r="E9" s="379">
        <v>84792293</v>
      </c>
      <c r="F9" s="379">
        <v>126562714</v>
      </c>
      <c r="G9" s="383">
        <v>126562714</v>
      </c>
      <c r="H9" s="384">
        <v>31779180</v>
      </c>
      <c r="I9" s="383">
        <v>34406767</v>
      </c>
      <c r="J9" s="385">
        <v>42110865</v>
      </c>
      <c r="K9" s="383"/>
      <c r="L9" s="383"/>
      <c r="M9" s="383">
        <v>112137807.49249998</v>
      </c>
      <c r="N9" s="383">
        <v>112137807.49249998</v>
      </c>
    </row>
    <row r="10" spans="1:14" x14ac:dyDescent="0.25">
      <c r="A10" s="448"/>
      <c r="B10" s="386" t="s">
        <v>99</v>
      </c>
      <c r="C10" s="387" t="s">
        <v>5</v>
      </c>
      <c r="D10" s="387" t="s">
        <v>52</v>
      </c>
      <c r="E10" s="388">
        <v>593</v>
      </c>
      <c r="F10" s="388">
        <v>615</v>
      </c>
      <c r="G10" s="388">
        <v>615</v>
      </c>
      <c r="H10" s="389">
        <v>639</v>
      </c>
      <c r="I10" s="388">
        <v>639</v>
      </c>
      <c r="J10" s="388">
        <v>639</v>
      </c>
      <c r="K10" s="388"/>
      <c r="L10" s="388"/>
      <c r="M10" s="388">
        <v>652.18053299999997</v>
      </c>
      <c r="N10" s="388">
        <v>676</v>
      </c>
    </row>
    <row r="11" spans="1:14" x14ac:dyDescent="0.25">
      <c r="A11" s="448"/>
      <c r="B11" s="377" t="s">
        <v>100</v>
      </c>
      <c r="C11" s="378" t="s">
        <v>23</v>
      </c>
      <c r="D11" s="378" t="s">
        <v>52</v>
      </c>
      <c r="E11" s="379">
        <v>837529502</v>
      </c>
      <c r="F11" s="379">
        <v>1021760739</v>
      </c>
      <c r="G11" s="383">
        <v>1021760739</v>
      </c>
      <c r="H11" s="383">
        <v>268062267</v>
      </c>
      <c r="I11" s="383">
        <v>285046462</v>
      </c>
      <c r="J11" s="390">
        <v>319404850</v>
      </c>
      <c r="K11" s="390"/>
      <c r="L11" s="383"/>
      <c r="M11" s="383">
        <v>1223541754.5599999</v>
      </c>
      <c r="N11" s="383">
        <v>1223541754.5599999</v>
      </c>
    </row>
    <row r="12" spans="1:14" x14ac:dyDescent="0.25">
      <c r="A12" s="448"/>
      <c r="B12" s="377" t="s">
        <v>101</v>
      </c>
      <c r="C12" s="378" t="s">
        <v>102</v>
      </c>
      <c r="D12" s="378" t="s">
        <v>52</v>
      </c>
      <c r="E12" s="379">
        <v>1412360.0370994941</v>
      </c>
      <c r="F12" s="379">
        <v>1661399.5756097562</v>
      </c>
      <c r="G12" s="383">
        <v>1661399.5756097562</v>
      </c>
      <c r="H12" s="383">
        <v>419502.76525821595</v>
      </c>
      <c r="I12" s="391">
        <v>446082.10015649453</v>
      </c>
      <c r="J12" s="391">
        <v>499851.09546165884</v>
      </c>
      <c r="K12" s="391"/>
      <c r="L12" s="383"/>
      <c r="M12" s="383">
        <v>2024384.2092293699</v>
      </c>
      <c r="N12" s="383">
        <v>2024384.2092293699</v>
      </c>
    </row>
    <row r="13" spans="1:14" x14ac:dyDescent="0.25">
      <c r="A13" s="448"/>
      <c r="B13" s="386" t="s">
        <v>103</v>
      </c>
      <c r="C13" s="387" t="s">
        <v>5</v>
      </c>
      <c r="D13" s="387" t="s">
        <v>52</v>
      </c>
      <c r="E13" s="388">
        <v>1566</v>
      </c>
      <c r="F13" s="388">
        <v>1151</v>
      </c>
      <c r="G13" s="392">
        <v>1160</v>
      </c>
      <c r="H13" s="392">
        <v>1148</v>
      </c>
      <c r="I13" s="388">
        <v>1148</v>
      </c>
      <c r="J13" s="388">
        <v>1148</v>
      </c>
      <c r="K13" s="388"/>
      <c r="L13" s="388"/>
      <c r="M13" s="388">
        <v>1276</v>
      </c>
      <c r="N13" s="388">
        <v>1403.6000000000001</v>
      </c>
    </row>
    <row r="14" spans="1:14" x14ac:dyDescent="0.25">
      <c r="A14" s="448"/>
      <c r="B14" s="377" t="s">
        <v>104</v>
      </c>
      <c r="C14" s="378" t="s">
        <v>23</v>
      </c>
      <c r="D14" s="378" t="s">
        <v>52</v>
      </c>
      <c r="E14" s="393">
        <v>2125924826</v>
      </c>
      <c r="F14" s="393">
        <v>2151216586</v>
      </c>
      <c r="G14" s="383">
        <v>2384841323.8366637</v>
      </c>
      <c r="H14" s="390">
        <v>546507702</v>
      </c>
      <c r="I14" s="390">
        <v>586872415</v>
      </c>
      <c r="J14" s="390">
        <v>647564875</v>
      </c>
      <c r="K14" s="390"/>
      <c r="L14" s="390"/>
      <c r="M14" s="390">
        <v>2623325456.2203302</v>
      </c>
      <c r="N14" s="383">
        <v>2885658001.8423634</v>
      </c>
    </row>
    <row r="15" spans="1:14" x14ac:dyDescent="0.25">
      <c r="A15" s="448"/>
      <c r="B15" s="377" t="s">
        <v>105</v>
      </c>
      <c r="C15" s="378" t="s">
        <v>102</v>
      </c>
      <c r="D15" s="378" t="s">
        <v>7</v>
      </c>
      <c r="E15" s="393">
        <v>1265714.92666907</v>
      </c>
      <c r="F15" s="393">
        <v>1868997.9026933101</v>
      </c>
      <c r="G15" s="383">
        <v>2055897.6929626411</v>
      </c>
      <c r="H15" s="390">
        <v>476052.00522648083</v>
      </c>
      <c r="I15" s="390">
        <v>511212.9050522648</v>
      </c>
      <c r="J15" s="390">
        <v>564080.90156794421</v>
      </c>
      <c r="K15" s="390"/>
      <c r="L15" s="390"/>
      <c r="M15" s="390">
        <v>2055897.6929626414</v>
      </c>
      <c r="N15" s="383">
        <v>2055897.6929626411</v>
      </c>
    </row>
    <row r="16" spans="1:14" x14ac:dyDescent="0.25">
      <c r="A16" s="448"/>
      <c r="B16" s="377" t="s">
        <v>106</v>
      </c>
      <c r="C16" s="378" t="s">
        <v>5</v>
      </c>
      <c r="D16" s="394" t="s">
        <v>52</v>
      </c>
      <c r="E16" s="379">
        <v>0</v>
      </c>
      <c r="F16" s="379">
        <v>0</v>
      </c>
      <c r="G16" s="379">
        <v>0</v>
      </c>
      <c r="H16" s="395">
        <v>0</v>
      </c>
      <c r="I16" s="379">
        <v>0</v>
      </c>
      <c r="J16" s="394">
        <v>0</v>
      </c>
      <c r="K16" s="394"/>
      <c r="L16" s="394"/>
      <c r="M16" s="394">
        <v>0</v>
      </c>
      <c r="N16" s="383">
        <v>0</v>
      </c>
    </row>
    <row r="17" spans="1:14" x14ac:dyDescent="0.25">
      <c r="A17" s="448"/>
      <c r="B17" s="377" t="s">
        <v>107</v>
      </c>
      <c r="C17" s="378" t="s">
        <v>5</v>
      </c>
      <c r="D17" s="378" t="s">
        <v>52</v>
      </c>
      <c r="E17" s="379">
        <v>20</v>
      </c>
      <c r="F17" s="379">
        <v>19</v>
      </c>
      <c r="G17" s="379">
        <v>19</v>
      </c>
      <c r="H17" s="395">
        <v>3</v>
      </c>
      <c r="I17" s="379">
        <v>5</v>
      </c>
      <c r="J17" s="379">
        <v>5</v>
      </c>
      <c r="K17" s="379"/>
      <c r="L17" s="396"/>
      <c r="M17" s="379">
        <v>20</v>
      </c>
      <c r="N17" s="379">
        <v>20</v>
      </c>
    </row>
    <row r="18" spans="1:14" x14ac:dyDescent="0.25">
      <c r="A18" s="448"/>
      <c r="B18" s="377" t="s">
        <v>108</v>
      </c>
      <c r="C18" s="397" t="s">
        <v>23</v>
      </c>
      <c r="D18" s="397" t="s">
        <v>52</v>
      </c>
      <c r="E18" s="398">
        <v>1752290.7400000002</v>
      </c>
      <c r="F18" s="398">
        <v>4086359.05</v>
      </c>
      <c r="G18" s="383">
        <v>4106790.8452499993</v>
      </c>
      <c r="H18" s="383">
        <v>551146.9</v>
      </c>
      <c r="I18" s="383">
        <v>288457.75</v>
      </c>
      <c r="J18" s="391">
        <v>2287822.77</v>
      </c>
      <c r="K18" s="391"/>
      <c r="L18" s="391"/>
      <c r="M18" s="399">
        <v>4494994.9550000001</v>
      </c>
      <c r="N18" s="383">
        <v>4944494.4505000003</v>
      </c>
    </row>
    <row r="19" spans="1:14" x14ac:dyDescent="0.25">
      <c r="A19" s="448"/>
      <c r="B19" s="377" t="s">
        <v>109</v>
      </c>
      <c r="C19" s="378" t="s">
        <v>5</v>
      </c>
      <c r="D19" s="378" t="s">
        <v>52</v>
      </c>
      <c r="E19" s="379">
        <v>345</v>
      </c>
      <c r="F19" s="379">
        <v>351</v>
      </c>
      <c r="G19" s="398">
        <v>360</v>
      </c>
      <c r="H19" s="395">
        <v>80</v>
      </c>
      <c r="I19" s="379">
        <v>75</v>
      </c>
      <c r="J19" s="379">
        <v>100</v>
      </c>
      <c r="K19" s="379"/>
      <c r="L19" s="379"/>
      <c r="M19" s="379">
        <v>400</v>
      </c>
      <c r="N19" s="379">
        <v>410</v>
      </c>
    </row>
    <row r="20" spans="1:14" x14ac:dyDescent="0.25">
      <c r="A20" s="448"/>
      <c r="B20" s="377" t="s">
        <v>110</v>
      </c>
      <c r="C20" s="378" t="s">
        <v>5</v>
      </c>
      <c r="D20" s="378" t="s">
        <v>52</v>
      </c>
      <c r="E20" s="379">
        <v>337</v>
      </c>
      <c r="F20" s="379">
        <v>353</v>
      </c>
      <c r="G20" s="398">
        <v>380</v>
      </c>
      <c r="H20" s="395">
        <v>95</v>
      </c>
      <c r="I20" s="379">
        <v>100</v>
      </c>
      <c r="J20" s="379">
        <v>95</v>
      </c>
      <c r="K20" s="379"/>
      <c r="L20" s="379"/>
      <c r="M20" s="379">
        <v>390</v>
      </c>
      <c r="N20" s="379">
        <v>400</v>
      </c>
    </row>
    <row r="21" spans="1:14" x14ac:dyDescent="0.25">
      <c r="A21" s="438" t="s">
        <v>28</v>
      </c>
      <c r="B21" s="386" t="s">
        <v>111</v>
      </c>
      <c r="C21" s="387"/>
      <c r="D21" s="400"/>
      <c r="E21" s="387"/>
      <c r="F21" s="387"/>
      <c r="G21" s="401"/>
      <c r="H21" s="402"/>
      <c r="I21" s="387"/>
      <c r="J21" s="387"/>
      <c r="K21" s="387"/>
      <c r="L21" s="387"/>
      <c r="M21" s="387"/>
      <c r="N21" s="387"/>
    </row>
    <row r="22" spans="1:14" x14ac:dyDescent="0.25">
      <c r="A22" s="438"/>
      <c r="B22" s="377" t="s">
        <v>112</v>
      </c>
      <c r="C22" s="397" t="s">
        <v>5</v>
      </c>
      <c r="D22" s="397" t="s">
        <v>52</v>
      </c>
      <c r="E22" s="398">
        <v>645</v>
      </c>
      <c r="F22" s="398">
        <v>602</v>
      </c>
      <c r="G22" s="398">
        <v>550</v>
      </c>
      <c r="H22" s="403">
        <v>584</v>
      </c>
      <c r="I22" s="379">
        <v>581</v>
      </c>
      <c r="J22" s="398">
        <v>571</v>
      </c>
      <c r="K22" s="398"/>
      <c r="L22" s="398"/>
      <c r="M22" s="398">
        <v>520</v>
      </c>
      <c r="N22" s="398">
        <v>480</v>
      </c>
    </row>
    <row r="23" spans="1:14" x14ac:dyDescent="0.25">
      <c r="A23" s="438"/>
      <c r="B23" s="377" t="s">
        <v>113</v>
      </c>
      <c r="C23" s="397" t="s">
        <v>5</v>
      </c>
      <c r="D23" s="397" t="s">
        <v>52</v>
      </c>
      <c r="E23" s="398">
        <v>71</v>
      </c>
      <c r="F23" s="398">
        <v>70</v>
      </c>
      <c r="G23" s="398">
        <v>66</v>
      </c>
      <c r="H23" s="403">
        <v>70</v>
      </c>
      <c r="I23" s="379">
        <v>70</v>
      </c>
      <c r="J23" s="398">
        <v>70</v>
      </c>
      <c r="K23" s="398"/>
      <c r="L23" s="398"/>
      <c r="M23" s="398">
        <v>62</v>
      </c>
      <c r="N23" s="398">
        <v>58</v>
      </c>
    </row>
    <row r="24" spans="1:14" x14ac:dyDescent="0.25">
      <c r="A24" s="438"/>
      <c r="B24" s="377" t="s">
        <v>114</v>
      </c>
      <c r="C24" s="397" t="s">
        <v>5</v>
      </c>
      <c r="D24" s="397" t="s">
        <v>52</v>
      </c>
      <c r="E24" s="398">
        <v>114</v>
      </c>
      <c r="F24" s="398">
        <v>112</v>
      </c>
      <c r="G24" s="398">
        <v>100</v>
      </c>
      <c r="H24" s="403">
        <v>108</v>
      </c>
      <c r="I24" s="379">
        <v>107</v>
      </c>
      <c r="J24" s="398">
        <v>106</v>
      </c>
      <c r="K24" s="398"/>
      <c r="L24" s="398"/>
      <c r="M24" s="398">
        <v>88</v>
      </c>
      <c r="N24" s="398">
        <v>76</v>
      </c>
    </row>
    <row r="25" spans="1:14" x14ac:dyDescent="0.25">
      <c r="A25" s="438"/>
      <c r="B25" s="377" t="s">
        <v>115</v>
      </c>
      <c r="C25" s="397" t="s">
        <v>5</v>
      </c>
      <c r="D25" s="397" t="s">
        <v>52</v>
      </c>
      <c r="E25" s="398">
        <v>531</v>
      </c>
      <c r="F25" s="398">
        <v>461</v>
      </c>
      <c r="G25" s="398">
        <v>450</v>
      </c>
      <c r="H25" s="403">
        <v>476</v>
      </c>
      <c r="I25" s="379">
        <v>474</v>
      </c>
      <c r="J25" s="398">
        <v>448</v>
      </c>
      <c r="K25" s="398"/>
      <c r="L25" s="398"/>
      <c r="M25" s="398">
        <v>432</v>
      </c>
      <c r="N25" s="398">
        <v>404</v>
      </c>
    </row>
    <row r="26" spans="1:14" x14ac:dyDescent="0.25">
      <c r="A26" s="438"/>
      <c r="B26" s="377" t="s">
        <v>116</v>
      </c>
      <c r="C26" s="397" t="s">
        <v>5</v>
      </c>
      <c r="D26" s="397" t="s">
        <v>52</v>
      </c>
      <c r="E26" s="398">
        <v>663</v>
      </c>
      <c r="F26" s="398">
        <v>602</v>
      </c>
      <c r="G26" s="398">
        <v>564.4</v>
      </c>
      <c r="H26" s="403">
        <v>599</v>
      </c>
      <c r="I26" s="403">
        <v>598</v>
      </c>
      <c r="J26" s="403">
        <v>585</v>
      </c>
      <c r="K26" s="398"/>
      <c r="L26" s="398"/>
      <c r="M26" s="398">
        <v>534</v>
      </c>
      <c r="N26" s="398">
        <v>493</v>
      </c>
    </row>
    <row r="27" spans="1:14" x14ac:dyDescent="0.25">
      <c r="A27" s="438"/>
      <c r="B27" s="377" t="s">
        <v>117</v>
      </c>
      <c r="C27" s="397" t="s">
        <v>5</v>
      </c>
      <c r="D27" s="397" t="s">
        <v>52</v>
      </c>
      <c r="E27" s="398">
        <v>4</v>
      </c>
      <c r="F27" s="398">
        <v>4</v>
      </c>
      <c r="G27" s="398">
        <v>3.6</v>
      </c>
      <c r="H27" s="403">
        <v>4</v>
      </c>
      <c r="I27" s="379">
        <v>4</v>
      </c>
      <c r="J27" s="398">
        <v>3</v>
      </c>
      <c r="K27" s="398"/>
      <c r="L27" s="398"/>
      <c r="M27" s="398">
        <v>4</v>
      </c>
      <c r="N27" s="398">
        <v>4</v>
      </c>
    </row>
    <row r="28" spans="1:14" x14ac:dyDescent="0.25">
      <c r="A28" s="438"/>
      <c r="B28" s="377" t="s">
        <v>118</v>
      </c>
      <c r="C28" s="397" t="s">
        <v>5</v>
      </c>
      <c r="D28" s="397" t="s">
        <v>52</v>
      </c>
      <c r="E28" s="398">
        <v>630</v>
      </c>
      <c r="F28" s="398">
        <v>573</v>
      </c>
      <c r="G28" s="398">
        <v>536</v>
      </c>
      <c r="H28" s="403">
        <v>570</v>
      </c>
      <c r="I28" s="379">
        <v>567</v>
      </c>
      <c r="J28" s="398">
        <v>554</v>
      </c>
      <c r="K28" s="398"/>
      <c r="L28" s="398"/>
      <c r="M28" s="398">
        <v>502</v>
      </c>
      <c r="N28" s="398">
        <v>463</v>
      </c>
    </row>
    <row r="29" spans="1:14" x14ac:dyDescent="0.25">
      <c r="A29" s="438"/>
      <c r="B29" s="377" t="s">
        <v>119</v>
      </c>
      <c r="C29" s="397" t="s">
        <v>5</v>
      </c>
      <c r="D29" s="397" t="s">
        <v>52</v>
      </c>
      <c r="E29" s="398">
        <v>15</v>
      </c>
      <c r="F29" s="398">
        <v>14</v>
      </c>
      <c r="G29" s="398">
        <v>14</v>
      </c>
      <c r="H29" s="403">
        <v>14</v>
      </c>
      <c r="I29" s="379">
        <v>14</v>
      </c>
      <c r="J29" s="398">
        <v>14</v>
      </c>
      <c r="K29" s="398"/>
      <c r="L29" s="398"/>
      <c r="M29" s="398">
        <v>18</v>
      </c>
      <c r="N29" s="398">
        <v>16.8</v>
      </c>
    </row>
    <row r="30" spans="1:14" x14ac:dyDescent="0.25">
      <c r="A30" s="438"/>
      <c r="B30" s="377" t="s">
        <v>120</v>
      </c>
      <c r="C30" s="397" t="s">
        <v>5</v>
      </c>
      <c r="D30" s="397" t="s">
        <v>52</v>
      </c>
      <c r="E30" s="398">
        <v>2</v>
      </c>
      <c r="F30" s="398">
        <v>1</v>
      </c>
      <c r="G30" s="398">
        <v>0.9</v>
      </c>
      <c r="H30" s="403">
        <v>1</v>
      </c>
      <c r="I30" s="379">
        <v>1</v>
      </c>
      <c r="J30" s="398">
        <v>1</v>
      </c>
      <c r="K30" s="398"/>
      <c r="L30" s="398"/>
      <c r="M30" s="398">
        <v>1</v>
      </c>
      <c r="N30" s="398">
        <v>1</v>
      </c>
    </row>
    <row r="31" spans="1:14" x14ac:dyDescent="0.25">
      <c r="A31" s="438"/>
      <c r="B31" s="377" t="s">
        <v>121</v>
      </c>
      <c r="C31" s="397" t="s">
        <v>5</v>
      </c>
      <c r="D31" s="397" t="s">
        <v>52</v>
      </c>
      <c r="E31" s="398">
        <v>10</v>
      </c>
      <c r="F31" s="398">
        <v>9</v>
      </c>
      <c r="G31" s="398">
        <v>9</v>
      </c>
      <c r="H31" s="403">
        <v>9</v>
      </c>
      <c r="I31" s="379">
        <v>11</v>
      </c>
      <c r="J31" s="398">
        <v>12</v>
      </c>
      <c r="K31" s="398"/>
      <c r="L31" s="398"/>
      <c r="M31" s="398">
        <v>8</v>
      </c>
      <c r="N31" s="398">
        <v>7</v>
      </c>
    </row>
    <row r="32" spans="1:14" x14ac:dyDescent="0.25">
      <c r="A32" s="438"/>
      <c r="B32" s="377" t="s">
        <v>122</v>
      </c>
      <c r="C32" s="397" t="s">
        <v>5</v>
      </c>
      <c r="D32" s="397" t="s">
        <v>52</v>
      </c>
      <c r="E32" s="398">
        <v>2</v>
      </c>
      <c r="F32" s="398">
        <v>1</v>
      </c>
      <c r="G32" s="398">
        <v>0.9</v>
      </c>
      <c r="H32" s="403">
        <v>1</v>
      </c>
      <c r="I32" s="379">
        <v>1</v>
      </c>
      <c r="J32" s="398">
        <v>1</v>
      </c>
      <c r="K32" s="398"/>
      <c r="L32" s="398"/>
      <c r="M32" s="398">
        <v>1</v>
      </c>
      <c r="N32" s="398">
        <v>1</v>
      </c>
    </row>
    <row r="33" spans="1:14" x14ac:dyDescent="0.25">
      <c r="A33" s="438"/>
      <c r="B33" s="386" t="s">
        <v>123</v>
      </c>
      <c r="C33" s="387"/>
      <c r="D33" s="400"/>
      <c r="E33" s="388"/>
      <c r="F33" s="388"/>
      <c r="G33" s="388"/>
      <c r="H33" s="402"/>
      <c r="I33" s="388"/>
      <c r="J33" s="388"/>
      <c r="K33" s="388"/>
      <c r="L33" s="388"/>
      <c r="M33" s="388"/>
      <c r="N33" s="388"/>
    </row>
    <row r="34" spans="1:14" x14ac:dyDescent="0.25">
      <c r="A34" s="438"/>
      <c r="B34" s="377" t="s">
        <v>124</v>
      </c>
      <c r="C34" s="378" t="s">
        <v>5</v>
      </c>
      <c r="D34" s="378" t="s">
        <v>52</v>
      </c>
      <c r="E34" s="379">
        <v>13</v>
      </c>
      <c r="F34" s="379">
        <v>13</v>
      </c>
      <c r="G34" s="379">
        <v>15</v>
      </c>
      <c r="H34" s="379">
        <v>13</v>
      </c>
      <c r="I34" s="379">
        <v>13</v>
      </c>
      <c r="J34" s="379">
        <v>14</v>
      </c>
      <c r="K34" s="379"/>
      <c r="L34" s="379"/>
      <c r="M34" s="379">
        <v>16</v>
      </c>
      <c r="N34" s="379">
        <v>17</v>
      </c>
    </row>
    <row r="35" spans="1:14" x14ac:dyDescent="0.25">
      <c r="A35" s="439"/>
      <c r="B35" s="377" t="s">
        <v>125</v>
      </c>
      <c r="C35" s="378" t="s">
        <v>5</v>
      </c>
      <c r="D35" s="378" t="s">
        <v>52</v>
      </c>
      <c r="E35" s="379">
        <v>749</v>
      </c>
      <c r="F35" s="379">
        <v>931</v>
      </c>
      <c r="G35" s="379">
        <v>1091</v>
      </c>
      <c r="H35" s="379">
        <v>934</v>
      </c>
      <c r="I35" s="379">
        <v>916</v>
      </c>
      <c r="J35" s="379">
        <v>936</v>
      </c>
      <c r="K35" s="379"/>
      <c r="L35" s="379"/>
      <c r="M35" s="379">
        <v>1196.02</v>
      </c>
      <c r="N35" s="379">
        <v>1311.2156000000002</v>
      </c>
    </row>
    <row r="36" spans="1:14" x14ac:dyDescent="0.25">
      <c r="A36" s="439"/>
      <c r="B36" s="377" t="s">
        <v>126</v>
      </c>
      <c r="C36" s="378" t="s">
        <v>5</v>
      </c>
      <c r="D36" s="378" t="s">
        <v>52</v>
      </c>
      <c r="E36" s="379">
        <v>570</v>
      </c>
      <c r="F36" s="379">
        <v>737</v>
      </c>
      <c r="G36" s="379">
        <v>887</v>
      </c>
      <c r="H36" s="379">
        <v>737</v>
      </c>
      <c r="I36" s="379">
        <v>728</v>
      </c>
      <c r="J36" s="379">
        <v>728</v>
      </c>
      <c r="K36" s="379"/>
      <c r="L36" s="379"/>
      <c r="M36" s="379">
        <v>975.7</v>
      </c>
      <c r="N36" s="379">
        <v>1073.2700000000002</v>
      </c>
    </row>
    <row r="37" spans="1:14" x14ac:dyDescent="0.25">
      <c r="A37" s="439"/>
      <c r="B37" s="377" t="s">
        <v>127</v>
      </c>
      <c r="C37" s="378" t="s">
        <v>5</v>
      </c>
      <c r="D37" s="378" t="s">
        <v>52</v>
      </c>
      <c r="E37" s="379">
        <v>179</v>
      </c>
      <c r="F37" s="379">
        <v>194</v>
      </c>
      <c r="G37" s="379">
        <v>204</v>
      </c>
      <c r="H37" s="379">
        <v>197</v>
      </c>
      <c r="I37" s="379">
        <v>188</v>
      </c>
      <c r="J37" s="379">
        <v>208</v>
      </c>
      <c r="K37" s="379"/>
      <c r="L37" s="379"/>
      <c r="M37" s="379">
        <v>220.32000000000002</v>
      </c>
      <c r="N37" s="379">
        <v>237.94560000000004</v>
      </c>
    </row>
    <row r="38" spans="1:14" x14ac:dyDescent="0.25">
      <c r="A38" s="439"/>
      <c r="B38" s="386" t="s">
        <v>128</v>
      </c>
      <c r="C38" s="387"/>
      <c r="D38" s="400"/>
      <c r="E38" s="388"/>
      <c r="F38" s="388"/>
      <c r="G38" s="388"/>
      <c r="H38" s="402"/>
      <c r="I38" s="388"/>
      <c r="J38" s="388"/>
      <c r="K38" s="388"/>
      <c r="L38" s="388"/>
      <c r="M38" s="388"/>
      <c r="N38" s="388"/>
    </row>
    <row r="39" spans="1:14" x14ac:dyDescent="0.25">
      <c r="A39" s="439"/>
      <c r="B39" s="377" t="s">
        <v>129</v>
      </c>
      <c r="C39" s="378" t="s">
        <v>23</v>
      </c>
      <c r="D39" s="378" t="s">
        <v>52</v>
      </c>
      <c r="E39" s="383">
        <v>4670804061</v>
      </c>
      <c r="F39" s="383">
        <v>4595871918</v>
      </c>
      <c r="G39" s="383">
        <v>5780250395</v>
      </c>
      <c r="H39" s="383">
        <v>5780250395</v>
      </c>
      <c r="I39" s="383">
        <v>5780250395</v>
      </c>
      <c r="J39" s="383">
        <v>5780250395</v>
      </c>
      <c r="K39" s="383"/>
      <c r="L39" s="383"/>
      <c r="M39" s="383">
        <v>5895855402.9000006</v>
      </c>
      <c r="N39" s="383">
        <v>6013772510.9580011</v>
      </c>
    </row>
    <row r="40" spans="1:14" x14ac:dyDescent="0.25">
      <c r="A40" s="439"/>
      <c r="B40" s="377" t="s">
        <v>130</v>
      </c>
      <c r="C40" s="378" t="s">
        <v>23</v>
      </c>
      <c r="D40" s="378" t="s">
        <v>52</v>
      </c>
      <c r="E40" s="383">
        <v>4670804061</v>
      </c>
      <c r="F40" s="383">
        <v>5173531150.3100004</v>
      </c>
      <c r="G40" s="383">
        <v>5780250395</v>
      </c>
      <c r="H40" s="383">
        <v>5780250395</v>
      </c>
      <c r="I40" s="383">
        <v>5780250395</v>
      </c>
      <c r="J40" s="383">
        <v>5979598733.5600004</v>
      </c>
      <c r="K40" s="383"/>
      <c r="L40" s="383"/>
      <c r="M40" s="383">
        <v>5895855402.9000006</v>
      </c>
      <c r="N40" s="383">
        <v>6013772510.9580011</v>
      </c>
    </row>
    <row r="41" spans="1:14" x14ac:dyDescent="0.25">
      <c r="A41" s="439"/>
      <c r="B41" s="377" t="s">
        <v>131</v>
      </c>
      <c r="C41" s="378" t="s">
        <v>23</v>
      </c>
      <c r="D41" s="378" t="s">
        <v>52</v>
      </c>
      <c r="E41" s="383">
        <v>4508173862.9099998</v>
      </c>
      <c r="F41" s="383">
        <v>5068514801.5900002</v>
      </c>
      <c r="G41" s="383">
        <v>5780250395</v>
      </c>
      <c r="H41" s="383">
        <v>1131557820.05</v>
      </c>
      <c r="I41" s="383">
        <v>1407065760.7500002</v>
      </c>
      <c r="J41" s="383">
        <v>1514455115.1299996</v>
      </c>
      <c r="K41" s="383"/>
      <c r="L41" s="383"/>
      <c r="M41" s="383">
        <v>5895855402.9000006</v>
      </c>
      <c r="N41" s="383">
        <v>6013772510.9580011</v>
      </c>
    </row>
    <row r="42" spans="1:14" ht="15.75" thickBot="1" x14ac:dyDescent="0.3">
      <c r="A42" s="440"/>
      <c r="B42" s="377" t="s">
        <v>132</v>
      </c>
      <c r="C42" s="378" t="s">
        <v>6</v>
      </c>
      <c r="D42" s="378" t="s">
        <v>52</v>
      </c>
      <c r="E42" s="404">
        <v>0.96518154134361578</v>
      </c>
      <c r="F42" s="404">
        <v>0.97970122423758721</v>
      </c>
      <c r="G42" s="404">
        <v>1</v>
      </c>
      <c r="H42" s="404">
        <v>0.19576276851757388</v>
      </c>
      <c r="I42" s="404">
        <v>0.24342643736803035</v>
      </c>
      <c r="J42" s="404">
        <v>0.25327035853262969</v>
      </c>
      <c r="K42" s="404"/>
      <c r="L42" s="404"/>
      <c r="M42" s="379" t="s">
        <v>150</v>
      </c>
      <c r="N42" s="383">
        <v>0</v>
      </c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536"/>
  <sheetViews>
    <sheetView topLeftCell="A7" zoomScale="110" zoomScaleNormal="110" workbookViewId="0">
      <selection activeCell="A18" sqref="A18"/>
    </sheetView>
  </sheetViews>
  <sheetFormatPr baseColWidth="10" defaultRowHeight="14.65" customHeight="1" x14ac:dyDescent="0.2"/>
  <cols>
    <col min="1" max="1" width="5.85546875" style="204" customWidth="1"/>
    <col min="2" max="2" width="45.28515625" style="241" customWidth="1"/>
    <col min="3" max="3" width="10.7109375" style="242" customWidth="1"/>
    <col min="4" max="4" width="10.7109375" style="243" customWidth="1"/>
    <col min="5" max="5" width="8.7109375" style="243" customWidth="1"/>
    <col min="6" max="7" width="9.28515625" style="243" customWidth="1"/>
    <col min="8" max="8" width="8.5703125" style="243" customWidth="1"/>
    <col min="9" max="9" width="10.140625" style="244" customWidth="1"/>
    <col min="10" max="10" width="9.85546875" style="244" customWidth="1"/>
    <col min="11" max="11" width="10.85546875" style="244" customWidth="1"/>
    <col min="12" max="12" width="15.140625" style="242" customWidth="1"/>
    <col min="13" max="256" width="11.42578125" style="204"/>
    <col min="257" max="257" width="5.85546875" style="204" customWidth="1"/>
    <col min="258" max="258" width="45.28515625" style="204" customWidth="1"/>
    <col min="259" max="260" width="10.7109375" style="204" customWidth="1"/>
    <col min="261" max="261" width="8.7109375" style="204" customWidth="1"/>
    <col min="262" max="263" width="9.28515625" style="204" customWidth="1"/>
    <col min="264" max="264" width="8.5703125" style="204" customWidth="1"/>
    <col min="265" max="265" width="10.140625" style="204" customWidth="1"/>
    <col min="266" max="266" width="9.85546875" style="204" customWidth="1"/>
    <col min="267" max="267" width="10.85546875" style="204" customWidth="1"/>
    <col min="268" max="268" width="15.140625" style="204" customWidth="1"/>
    <col min="269" max="512" width="11.42578125" style="204"/>
    <col min="513" max="513" width="5.85546875" style="204" customWidth="1"/>
    <col min="514" max="514" width="45.28515625" style="204" customWidth="1"/>
    <col min="515" max="516" width="10.7109375" style="204" customWidth="1"/>
    <col min="517" max="517" width="8.7109375" style="204" customWidth="1"/>
    <col min="518" max="519" width="9.28515625" style="204" customWidth="1"/>
    <col min="520" max="520" width="8.5703125" style="204" customWidth="1"/>
    <col min="521" max="521" width="10.140625" style="204" customWidth="1"/>
    <col min="522" max="522" width="9.85546875" style="204" customWidth="1"/>
    <col min="523" max="523" width="10.85546875" style="204" customWidth="1"/>
    <col min="524" max="524" width="15.140625" style="204" customWidth="1"/>
    <col min="525" max="768" width="11.42578125" style="204"/>
    <col min="769" max="769" width="5.85546875" style="204" customWidth="1"/>
    <col min="770" max="770" width="45.28515625" style="204" customWidth="1"/>
    <col min="771" max="772" width="10.7109375" style="204" customWidth="1"/>
    <col min="773" max="773" width="8.7109375" style="204" customWidth="1"/>
    <col min="774" max="775" width="9.28515625" style="204" customWidth="1"/>
    <col min="776" max="776" width="8.5703125" style="204" customWidth="1"/>
    <col min="777" max="777" width="10.140625" style="204" customWidth="1"/>
    <col min="778" max="778" width="9.85546875" style="204" customWidth="1"/>
    <col min="779" max="779" width="10.85546875" style="204" customWidth="1"/>
    <col min="780" max="780" width="15.140625" style="204" customWidth="1"/>
    <col min="781" max="1024" width="11.42578125" style="204"/>
    <col min="1025" max="1025" width="5.85546875" style="204" customWidth="1"/>
    <col min="1026" max="1026" width="45.28515625" style="204" customWidth="1"/>
    <col min="1027" max="1028" width="10.7109375" style="204" customWidth="1"/>
    <col min="1029" max="1029" width="8.7109375" style="204" customWidth="1"/>
    <col min="1030" max="1031" width="9.28515625" style="204" customWidth="1"/>
    <col min="1032" max="1032" width="8.5703125" style="204" customWidth="1"/>
    <col min="1033" max="1033" width="10.140625" style="204" customWidth="1"/>
    <col min="1034" max="1034" width="9.85546875" style="204" customWidth="1"/>
    <col min="1035" max="1035" width="10.85546875" style="204" customWidth="1"/>
    <col min="1036" max="1036" width="15.140625" style="204" customWidth="1"/>
    <col min="1037" max="1280" width="11.42578125" style="204"/>
    <col min="1281" max="1281" width="5.85546875" style="204" customWidth="1"/>
    <col min="1282" max="1282" width="45.28515625" style="204" customWidth="1"/>
    <col min="1283" max="1284" width="10.7109375" style="204" customWidth="1"/>
    <col min="1285" max="1285" width="8.7109375" style="204" customWidth="1"/>
    <col min="1286" max="1287" width="9.28515625" style="204" customWidth="1"/>
    <col min="1288" max="1288" width="8.5703125" style="204" customWidth="1"/>
    <col min="1289" max="1289" width="10.140625" style="204" customWidth="1"/>
    <col min="1290" max="1290" width="9.85546875" style="204" customWidth="1"/>
    <col min="1291" max="1291" width="10.85546875" style="204" customWidth="1"/>
    <col min="1292" max="1292" width="15.140625" style="204" customWidth="1"/>
    <col min="1293" max="1536" width="11.42578125" style="204"/>
    <col min="1537" max="1537" width="5.85546875" style="204" customWidth="1"/>
    <col min="1538" max="1538" width="45.28515625" style="204" customWidth="1"/>
    <col min="1539" max="1540" width="10.7109375" style="204" customWidth="1"/>
    <col min="1541" max="1541" width="8.7109375" style="204" customWidth="1"/>
    <col min="1542" max="1543" width="9.28515625" style="204" customWidth="1"/>
    <col min="1544" max="1544" width="8.5703125" style="204" customWidth="1"/>
    <col min="1545" max="1545" width="10.140625" style="204" customWidth="1"/>
    <col min="1546" max="1546" width="9.85546875" style="204" customWidth="1"/>
    <col min="1547" max="1547" width="10.85546875" style="204" customWidth="1"/>
    <col min="1548" max="1548" width="15.140625" style="204" customWidth="1"/>
    <col min="1549" max="1792" width="11.42578125" style="204"/>
    <col min="1793" max="1793" width="5.85546875" style="204" customWidth="1"/>
    <col min="1794" max="1794" width="45.28515625" style="204" customWidth="1"/>
    <col min="1795" max="1796" width="10.7109375" style="204" customWidth="1"/>
    <col min="1797" max="1797" width="8.7109375" style="204" customWidth="1"/>
    <col min="1798" max="1799" width="9.28515625" style="204" customWidth="1"/>
    <col min="1800" max="1800" width="8.5703125" style="204" customWidth="1"/>
    <col min="1801" max="1801" width="10.140625" style="204" customWidth="1"/>
    <col min="1802" max="1802" width="9.85546875" style="204" customWidth="1"/>
    <col min="1803" max="1803" width="10.85546875" style="204" customWidth="1"/>
    <col min="1804" max="1804" width="15.140625" style="204" customWidth="1"/>
    <col min="1805" max="2048" width="11.42578125" style="204"/>
    <col min="2049" max="2049" width="5.85546875" style="204" customWidth="1"/>
    <col min="2050" max="2050" width="45.28515625" style="204" customWidth="1"/>
    <col min="2051" max="2052" width="10.7109375" style="204" customWidth="1"/>
    <col min="2053" max="2053" width="8.7109375" style="204" customWidth="1"/>
    <col min="2054" max="2055" width="9.28515625" style="204" customWidth="1"/>
    <col min="2056" max="2056" width="8.5703125" style="204" customWidth="1"/>
    <col min="2057" max="2057" width="10.140625" style="204" customWidth="1"/>
    <col min="2058" max="2058" width="9.85546875" style="204" customWidth="1"/>
    <col min="2059" max="2059" width="10.85546875" style="204" customWidth="1"/>
    <col min="2060" max="2060" width="15.140625" style="204" customWidth="1"/>
    <col min="2061" max="2304" width="11.42578125" style="204"/>
    <col min="2305" max="2305" width="5.85546875" style="204" customWidth="1"/>
    <col min="2306" max="2306" width="45.28515625" style="204" customWidth="1"/>
    <col min="2307" max="2308" width="10.7109375" style="204" customWidth="1"/>
    <col min="2309" max="2309" width="8.7109375" style="204" customWidth="1"/>
    <col min="2310" max="2311" width="9.28515625" style="204" customWidth="1"/>
    <col min="2312" max="2312" width="8.5703125" style="204" customWidth="1"/>
    <col min="2313" max="2313" width="10.140625" style="204" customWidth="1"/>
    <col min="2314" max="2314" width="9.85546875" style="204" customWidth="1"/>
    <col min="2315" max="2315" width="10.85546875" style="204" customWidth="1"/>
    <col min="2316" max="2316" width="15.140625" style="204" customWidth="1"/>
    <col min="2317" max="2560" width="11.42578125" style="204"/>
    <col min="2561" max="2561" width="5.85546875" style="204" customWidth="1"/>
    <col min="2562" max="2562" width="45.28515625" style="204" customWidth="1"/>
    <col min="2563" max="2564" width="10.7109375" style="204" customWidth="1"/>
    <col min="2565" max="2565" width="8.7109375" style="204" customWidth="1"/>
    <col min="2566" max="2567" width="9.28515625" style="204" customWidth="1"/>
    <col min="2568" max="2568" width="8.5703125" style="204" customWidth="1"/>
    <col min="2569" max="2569" width="10.140625" style="204" customWidth="1"/>
    <col min="2570" max="2570" width="9.85546875" style="204" customWidth="1"/>
    <col min="2571" max="2571" width="10.85546875" style="204" customWidth="1"/>
    <col min="2572" max="2572" width="15.140625" style="204" customWidth="1"/>
    <col min="2573" max="2816" width="11.42578125" style="204"/>
    <col min="2817" max="2817" width="5.85546875" style="204" customWidth="1"/>
    <col min="2818" max="2818" width="45.28515625" style="204" customWidth="1"/>
    <col min="2819" max="2820" width="10.7109375" style="204" customWidth="1"/>
    <col min="2821" max="2821" width="8.7109375" style="204" customWidth="1"/>
    <col min="2822" max="2823" width="9.28515625" style="204" customWidth="1"/>
    <col min="2824" max="2824" width="8.5703125" style="204" customWidth="1"/>
    <col min="2825" max="2825" width="10.140625" style="204" customWidth="1"/>
    <col min="2826" max="2826" width="9.85546875" style="204" customWidth="1"/>
    <col min="2827" max="2827" width="10.85546875" style="204" customWidth="1"/>
    <col min="2828" max="2828" width="15.140625" style="204" customWidth="1"/>
    <col min="2829" max="3072" width="11.42578125" style="204"/>
    <col min="3073" max="3073" width="5.85546875" style="204" customWidth="1"/>
    <col min="3074" max="3074" width="45.28515625" style="204" customWidth="1"/>
    <col min="3075" max="3076" width="10.7109375" style="204" customWidth="1"/>
    <col min="3077" max="3077" width="8.7109375" style="204" customWidth="1"/>
    <col min="3078" max="3079" width="9.28515625" style="204" customWidth="1"/>
    <col min="3080" max="3080" width="8.5703125" style="204" customWidth="1"/>
    <col min="3081" max="3081" width="10.140625" style="204" customWidth="1"/>
    <col min="3082" max="3082" width="9.85546875" style="204" customWidth="1"/>
    <col min="3083" max="3083" width="10.85546875" style="204" customWidth="1"/>
    <col min="3084" max="3084" width="15.140625" style="204" customWidth="1"/>
    <col min="3085" max="3328" width="11.42578125" style="204"/>
    <col min="3329" max="3329" width="5.85546875" style="204" customWidth="1"/>
    <col min="3330" max="3330" width="45.28515625" style="204" customWidth="1"/>
    <col min="3331" max="3332" width="10.7109375" style="204" customWidth="1"/>
    <col min="3333" max="3333" width="8.7109375" style="204" customWidth="1"/>
    <col min="3334" max="3335" width="9.28515625" style="204" customWidth="1"/>
    <col min="3336" max="3336" width="8.5703125" style="204" customWidth="1"/>
    <col min="3337" max="3337" width="10.140625" style="204" customWidth="1"/>
    <col min="3338" max="3338" width="9.85546875" style="204" customWidth="1"/>
    <col min="3339" max="3339" width="10.85546875" style="204" customWidth="1"/>
    <col min="3340" max="3340" width="15.140625" style="204" customWidth="1"/>
    <col min="3341" max="3584" width="11.42578125" style="204"/>
    <col min="3585" max="3585" width="5.85546875" style="204" customWidth="1"/>
    <col min="3586" max="3586" width="45.28515625" style="204" customWidth="1"/>
    <col min="3587" max="3588" width="10.7109375" style="204" customWidth="1"/>
    <col min="3589" max="3589" width="8.7109375" style="204" customWidth="1"/>
    <col min="3590" max="3591" width="9.28515625" style="204" customWidth="1"/>
    <col min="3592" max="3592" width="8.5703125" style="204" customWidth="1"/>
    <col min="3593" max="3593" width="10.140625" style="204" customWidth="1"/>
    <col min="3594" max="3594" width="9.85546875" style="204" customWidth="1"/>
    <col min="3595" max="3595" width="10.85546875" style="204" customWidth="1"/>
    <col min="3596" max="3596" width="15.140625" style="204" customWidth="1"/>
    <col min="3597" max="3840" width="11.42578125" style="204"/>
    <col min="3841" max="3841" width="5.85546875" style="204" customWidth="1"/>
    <col min="3842" max="3842" width="45.28515625" style="204" customWidth="1"/>
    <col min="3843" max="3844" width="10.7109375" style="204" customWidth="1"/>
    <col min="3845" max="3845" width="8.7109375" style="204" customWidth="1"/>
    <col min="3846" max="3847" width="9.28515625" style="204" customWidth="1"/>
    <col min="3848" max="3848" width="8.5703125" style="204" customWidth="1"/>
    <col min="3849" max="3849" width="10.140625" style="204" customWidth="1"/>
    <col min="3850" max="3850" width="9.85546875" style="204" customWidth="1"/>
    <col min="3851" max="3851" width="10.85546875" style="204" customWidth="1"/>
    <col min="3852" max="3852" width="15.140625" style="204" customWidth="1"/>
    <col min="3853" max="4096" width="11.42578125" style="204"/>
    <col min="4097" max="4097" width="5.85546875" style="204" customWidth="1"/>
    <col min="4098" max="4098" width="45.28515625" style="204" customWidth="1"/>
    <col min="4099" max="4100" width="10.7109375" style="204" customWidth="1"/>
    <col min="4101" max="4101" width="8.7109375" style="204" customWidth="1"/>
    <col min="4102" max="4103" width="9.28515625" style="204" customWidth="1"/>
    <col min="4104" max="4104" width="8.5703125" style="204" customWidth="1"/>
    <col min="4105" max="4105" width="10.140625" style="204" customWidth="1"/>
    <col min="4106" max="4106" width="9.85546875" style="204" customWidth="1"/>
    <col min="4107" max="4107" width="10.85546875" style="204" customWidth="1"/>
    <col min="4108" max="4108" width="15.140625" style="204" customWidth="1"/>
    <col min="4109" max="4352" width="11.42578125" style="204"/>
    <col min="4353" max="4353" width="5.85546875" style="204" customWidth="1"/>
    <col min="4354" max="4354" width="45.28515625" style="204" customWidth="1"/>
    <col min="4355" max="4356" width="10.7109375" style="204" customWidth="1"/>
    <col min="4357" max="4357" width="8.7109375" style="204" customWidth="1"/>
    <col min="4358" max="4359" width="9.28515625" style="204" customWidth="1"/>
    <col min="4360" max="4360" width="8.5703125" style="204" customWidth="1"/>
    <col min="4361" max="4361" width="10.140625" style="204" customWidth="1"/>
    <col min="4362" max="4362" width="9.85546875" style="204" customWidth="1"/>
    <col min="4363" max="4363" width="10.85546875" style="204" customWidth="1"/>
    <col min="4364" max="4364" width="15.140625" style="204" customWidth="1"/>
    <col min="4365" max="4608" width="11.42578125" style="204"/>
    <col min="4609" max="4609" width="5.85546875" style="204" customWidth="1"/>
    <col min="4610" max="4610" width="45.28515625" style="204" customWidth="1"/>
    <col min="4611" max="4612" width="10.7109375" style="204" customWidth="1"/>
    <col min="4613" max="4613" width="8.7109375" style="204" customWidth="1"/>
    <col min="4614" max="4615" width="9.28515625" style="204" customWidth="1"/>
    <col min="4616" max="4616" width="8.5703125" style="204" customWidth="1"/>
    <col min="4617" max="4617" width="10.140625" style="204" customWidth="1"/>
    <col min="4618" max="4618" width="9.85546875" style="204" customWidth="1"/>
    <col min="4619" max="4619" width="10.85546875" style="204" customWidth="1"/>
    <col min="4620" max="4620" width="15.140625" style="204" customWidth="1"/>
    <col min="4621" max="4864" width="11.42578125" style="204"/>
    <col min="4865" max="4865" width="5.85546875" style="204" customWidth="1"/>
    <col min="4866" max="4866" width="45.28515625" style="204" customWidth="1"/>
    <col min="4867" max="4868" width="10.7109375" style="204" customWidth="1"/>
    <col min="4869" max="4869" width="8.7109375" style="204" customWidth="1"/>
    <col min="4870" max="4871" width="9.28515625" style="204" customWidth="1"/>
    <col min="4872" max="4872" width="8.5703125" style="204" customWidth="1"/>
    <col min="4873" max="4873" width="10.140625" style="204" customWidth="1"/>
    <col min="4874" max="4874" width="9.85546875" style="204" customWidth="1"/>
    <col min="4875" max="4875" width="10.85546875" style="204" customWidth="1"/>
    <col min="4876" max="4876" width="15.140625" style="204" customWidth="1"/>
    <col min="4877" max="5120" width="11.42578125" style="204"/>
    <col min="5121" max="5121" width="5.85546875" style="204" customWidth="1"/>
    <col min="5122" max="5122" width="45.28515625" style="204" customWidth="1"/>
    <col min="5123" max="5124" width="10.7109375" style="204" customWidth="1"/>
    <col min="5125" max="5125" width="8.7109375" style="204" customWidth="1"/>
    <col min="5126" max="5127" width="9.28515625" style="204" customWidth="1"/>
    <col min="5128" max="5128" width="8.5703125" style="204" customWidth="1"/>
    <col min="5129" max="5129" width="10.140625" style="204" customWidth="1"/>
    <col min="5130" max="5130" width="9.85546875" style="204" customWidth="1"/>
    <col min="5131" max="5131" width="10.85546875" style="204" customWidth="1"/>
    <col min="5132" max="5132" width="15.140625" style="204" customWidth="1"/>
    <col min="5133" max="5376" width="11.42578125" style="204"/>
    <col min="5377" max="5377" width="5.85546875" style="204" customWidth="1"/>
    <col min="5378" max="5378" width="45.28515625" style="204" customWidth="1"/>
    <col min="5379" max="5380" width="10.7109375" style="204" customWidth="1"/>
    <col min="5381" max="5381" width="8.7109375" style="204" customWidth="1"/>
    <col min="5382" max="5383" width="9.28515625" style="204" customWidth="1"/>
    <col min="5384" max="5384" width="8.5703125" style="204" customWidth="1"/>
    <col min="5385" max="5385" width="10.140625" style="204" customWidth="1"/>
    <col min="5386" max="5386" width="9.85546875" style="204" customWidth="1"/>
    <col min="5387" max="5387" width="10.85546875" style="204" customWidth="1"/>
    <col min="5388" max="5388" width="15.140625" style="204" customWidth="1"/>
    <col min="5389" max="5632" width="11.42578125" style="204"/>
    <col min="5633" max="5633" width="5.85546875" style="204" customWidth="1"/>
    <col min="5634" max="5634" width="45.28515625" style="204" customWidth="1"/>
    <col min="5635" max="5636" width="10.7109375" style="204" customWidth="1"/>
    <col min="5637" max="5637" width="8.7109375" style="204" customWidth="1"/>
    <col min="5638" max="5639" width="9.28515625" style="204" customWidth="1"/>
    <col min="5640" max="5640" width="8.5703125" style="204" customWidth="1"/>
    <col min="5641" max="5641" width="10.140625" style="204" customWidth="1"/>
    <col min="5642" max="5642" width="9.85546875" style="204" customWidth="1"/>
    <col min="5643" max="5643" width="10.85546875" style="204" customWidth="1"/>
    <col min="5644" max="5644" width="15.140625" style="204" customWidth="1"/>
    <col min="5645" max="5888" width="11.42578125" style="204"/>
    <col min="5889" max="5889" width="5.85546875" style="204" customWidth="1"/>
    <col min="5890" max="5890" width="45.28515625" style="204" customWidth="1"/>
    <col min="5891" max="5892" width="10.7109375" style="204" customWidth="1"/>
    <col min="5893" max="5893" width="8.7109375" style="204" customWidth="1"/>
    <col min="5894" max="5895" width="9.28515625" style="204" customWidth="1"/>
    <col min="5896" max="5896" width="8.5703125" style="204" customWidth="1"/>
    <col min="5897" max="5897" width="10.140625" style="204" customWidth="1"/>
    <col min="5898" max="5898" width="9.85546875" style="204" customWidth="1"/>
    <col min="5899" max="5899" width="10.85546875" style="204" customWidth="1"/>
    <col min="5900" max="5900" width="15.140625" style="204" customWidth="1"/>
    <col min="5901" max="6144" width="11.42578125" style="204"/>
    <col min="6145" max="6145" width="5.85546875" style="204" customWidth="1"/>
    <col min="6146" max="6146" width="45.28515625" style="204" customWidth="1"/>
    <col min="6147" max="6148" width="10.7109375" style="204" customWidth="1"/>
    <col min="6149" max="6149" width="8.7109375" style="204" customWidth="1"/>
    <col min="6150" max="6151" width="9.28515625" style="204" customWidth="1"/>
    <col min="6152" max="6152" width="8.5703125" style="204" customWidth="1"/>
    <col min="6153" max="6153" width="10.140625" style="204" customWidth="1"/>
    <col min="6154" max="6154" width="9.85546875" style="204" customWidth="1"/>
    <col min="6155" max="6155" width="10.85546875" style="204" customWidth="1"/>
    <col min="6156" max="6156" width="15.140625" style="204" customWidth="1"/>
    <col min="6157" max="6400" width="11.42578125" style="204"/>
    <col min="6401" max="6401" width="5.85546875" style="204" customWidth="1"/>
    <col min="6402" max="6402" width="45.28515625" style="204" customWidth="1"/>
    <col min="6403" max="6404" width="10.7109375" style="204" customWidth="1"/>
    <col min="6405" max="6405" width="8.7109375" style="204" customWidth="1"/>
    <col min="6406" max="6407" width="9.28515625" style="204" customWidth="1"/>
    <col min="6408" max="6408" width="8.5703125" style="204" customWidth="1"/>
    <col min="6409" max="6409" width="10.140625" style="204" customWidth="1"/>
    <col min="6410" max="6410" width="9.85546875" style="204" customWidth="1"/>
    <col min="6411" max="6411" width="10.85546875" style="204" customWidth="1"/>
    <col min="6412" max="6412" width="15.140625" style="204" customWidth="1"/>
    <col min="6413" max="6656" width="11.42578125" style="204"/>
    <col min="6657" max="6657" width="5.85546875" style="204" customWidth="1"/>
    <col min="6658" max="6658" width="45.28515625" style="204" customWidth="1"/>
    <col min="6659" max="6660" width="10.7109375" style="204" customWidth="1"/>
    <col min="6661" max="6661" width="8.7109375" style="204" customWidth="1"/>
    <col min="6662" max="6663" width="9.28515625" style="204" customWidth="1"/>
    <col min="6664" max="6664" width="8.5703125" style="204" customWidth="1"/>
    <col min="6665" max="6665" width="10.140625" style="204" customWidth="1"/>
    <col min="6666" max="6666" width="9.85546875" style="204" customWidth="1"/>
    <col min="6667" max="6667" width="10.85546875" style="204" customWidth="1"/>
    <col min="6668" max="6668" width="15.140625" style="204" customWidth="1"/>
    <col min="6669" max="6912" width="11.42578125" style="204"/>
    <col min="6913" max="6913" width="5.85546875" style="204" customWidth="1"/>
    <col min="6914" max="6914" width="45.28515625" style="204" customWidth="1"/>
    <col min="6915" max="6916" width="10.7109375" style="204" customWidth="1"/>
    <col min="6917" max="6917" width="8.7109375" style="204" customWidth="1"/>
    <col min="6918" max="6919" width="9.28515625" style="204" customWidth="1"/>
    <col min="6920" max="6920" width="8.5703125" style="204" customWidth="1"/>
    <col min="6921" max="6921" width="10.140625" style="204" customWidth="1"/>
    <col min="6922" max="6922" width="9.85546875" style="204" customWidth="1"/>
    <col min="6923" max="6923" width="10.85546875" style="204" customWidth="1"/>
    <col min="6924" max="6924" width="15.140625" style="204" customWidth="1"/>
    <col min="6925" max="7168" width="11.42578125" style="204"/>
    <col min="7169" max="7169" width="5.85546875" style="204" customWidth="1"/>
    <col min="7170" max="7170" width="45.28515625" style="204" customWidth="1"/>
    <col min="7171" max="7172" width="10.7109375" style="204" customWidth="1"/>
    <col min="7173" max="7173" width="8.7109375" style="204" customWidth="1"/>
    <col min="7174" max="7175" width="9.28515625" style="204" customWidth="1"/>
    <col min="7176" max="7176" width="8.5703125" style="204" customWidth="1"/>
    <col min="7177" max="7177" width="10.140625" style="204" customWidth="1"/>
    <col min="7178" max="7178" width="9.85546875" style="204" customWidth="1"/>
    <col min="7179" max="7179" width="10.85546875" style="204" customWidth="1"/>
    <col min="7180" max="7180" width="15.140625" style="204" customWidth="1"/>
    <col min="7181" max="7424" width="11.42578125" style="204"/>
    <col min="7425" max="7425" width="5.85546875" style="204" customWidth="1"/>
    <col min="7426" max="7426" width="45.28515625" style="204" customWidth="1"/>
    <col min="7427" max="7428" width="10.7109375" style="204" customWidth="1"/>
    <col min="7429" max="7429" width="8.7109375" style="204" customWidth="1"/>
    <col min="7430" max="7431" width="9.28515625" style="204" customWidth="1"/>
    <col min="7432" max="7432" width="8.5703125" style="204" customWidth="1"/>
    <col min="7433" max="7433" width="10.140625" style="204" customWidth="1"/>
    <col min="7434" max="7434" width="9.85546875" style="204" customWidth="1"/>
    <col min="7435" max="7435" width="10.85546875" style="204" customWidth="1"/>
    <col min="7436" max="7436" width="15.140625" style="204" customWidth="1"/>
    <col min="7437" max="7680" width="11.42578125" style="204"/>
    <col min="7681" max="7681" width="5.85546875" style="204" customWidth="1"/>
    <col min="7682" max="7682" width="45.28515625" style="204" customWidth="1"/>
    <col min="7683" max="7684" width="10.7109375" style="204" customWidth="1"/>
    <col min="7685" max="7685" width="8.7109375" style="204" customWidth="1"/>
    <col min="7686" max="7687" width="9.28515625" style="204" customWidth="1"/>
    <col min="7688" max="7688" width="8.5703125" style="204" customWidth="1"/>
    <col min="7689" max="7689" width="10.140625" style="204" customWidth="1"/>
    <col min="7690" max="7690" width="9.85546875" style="204" customWidth="1"/>
    <col min="7691" max="7691" width="10.85546875" style="204" customWidth="1"/>
    <col min="7692" max="7692" width="15.140625" style="204" customWidth="1"/>
    <col min="7693" max="7936" width="11.42578125" style="204"/>
    <col min="7937" max="7937" width="5.85546875" style="204" customWidth="1"/>
    <col min="7938" max="7938" width="45.28515625" style="204" customWidth="1"/>
    <col min="7939" max="7940" width="10.7109375" style="204" customWidth="1"/>
    <col min="7941" max="7941" width="8.7109375" style="204" customWidth="1"/>
    <col min="7942" max="7943" width="9.28515625" style="204" customWidth="1"/>
    <col min="7944" max="7944" width="8.5703125" style="204" customWidth="1"/>
    <col min="7945" max="7945" width="10.140625" style="204" customWidth="1"/>
    <col min="7946" max="7946" width="9.85546875" style="204" customWidth="1"/>
    <col min="7947" max="7947" width="10.85546875" style="204" customWidth="1"/>
    <col min="7948" max="7948" width="15.140625" style="204" customWidth="1"/>
    <col min="7949" max="8192" width="11.42578125" style="204"/>
    <col min="8193" max="8193" width="5.85546875" style="204" customWidth="1"/>
    <col min="8194" max="8194" width="45.28515625" style="204" customWidth="1"/>
    <col min="8195" max="8196" width="10.7109375" style="204" customWidth="1"/>
    <col min="8197" max="8197" width="8.7109375" style="204" customWidth="1"/>
    <col min="8198" max="8199" width="9.28515625" style="204" customWidth="1"/>
    <col min="8200" max="8200" width="8.5703125" style="204" customWidth="1"/>
    <col min="8201" max="8201" width="10.140625" style="204" customWidth="1"/>
    <col min="8202" max="8202" width="9.85546875" style="204" customWidth="1"/>
    <col min="8203" max="8203" width="10.85546875" style="204" customWidth="1"/>
    <col min="8204" max="8204" width="15.140625" style="204" customWidth="1"/>
    <col min="8205" max="8448" width="11.42578125" style="204"/>
    <col min="8449" max="8449" width="5.85546875" style="204" customWidth="1"/>
    <col min="8450" max="8450" width="45.28515625" style="204" customWidth="1"/>
    <col min="8451" max="8452" width="10.7109375" style="204" customWidth="1"/>
    <col min="8453" max="8453" width="8.7109375" style="204" customWidth="1"/>
    <col min="8454" max="8455" width="9.28515625" style="204" customWidth="1"/>
    <col min="8456" max="8456" width="8.5703125" style="204" customWidth="1"/>
    <col min="8457" max="8457" width="10.140625" style="204" customWidth="1"/>
    <col min="8458" max="8458" width="9.85546875" style="204" customWidth="1"/>
    <col min="8459" max="8459" width="10.85546875" style="204" customWidth="1"/>
    <col min="8460" max="8460" width="15.140625" style="204" customWidth="1"/>
    <col min="8461" max="8704" width="11.42578125" style="204"/>
    <col min="8705" max="8705" width="5.85546875" style="204" customWidth="1"/>
    <col min="8706" max="8706" width="45.28515625" style="204" customWidth="1"/>
    <col min="8707" max="8708" width="10.7109375" style="204" customWidth="1"/>
    <col min="8709" max="8709" width="8.7109375" style="204" customWidth="1"/>
    <col min="8710" max="8711" width="9.28515625" style="204" customWidth="1"/>
    <col min="8712" max="8712" width="8.5703125" style="204" customWidth="1"/>
    <col min="8713" max="8713" width="10.140625" style="204" customWidth="1"/>
    <col min="8714" max="8714" width="9.85546875" style="204" customWidth="1"/>
    <col min="8715" max="8715" width="10.85546875" style="204" customWidth="1"/>
    <col min="8716" max="8716" width="15.140625" style="204" customWidth="1"/>
    <col min="8717" max="8960" width="11.42578125" style="204"/>
    <col min="8961" max="8961" width="5.85546875" style="204" customWidth="1"/>
    <col min="8962" max="8962" width="45.28515625" style="204" customWidth="1"/>
    <col min="8963" max="8964" width="10.7109375" style="204" customWidth="1"/>
    <col min="8965" max="8965" width="8.7109375" style="204" customWidth="1"/>
    <col min="8966" max="8967" width="9.28515625" style="204" customWidth="1"/>
    <col min="8968" max="8968" width="8.5703125" style="204" customWidth="1"/>
    <col min="8969" max="8969" width="10.140625" style="204" customWidth="1"/>
    <col min="8970" max="8970" width="9.85546875" style="204" customWidth="1"/>
    <col min="8971" max="8971" width="10.85546875" style="204" customWidth="1"/>
    <col min="8972" max="8972" width="15.140625" style="204" customWidth="1"/>
    <col min="8973" max="9216" width="11.42578125" style="204"/>
    <col min="9217" max="9217" width="5.85546875" style="204" customWidth="1"/>
    <col min="9218" max="9218" width="45.28515625" style="204" customWidth="1"/>
    <col min="9219" max="9220" width="10.7109375" style="204" customWidth="1"/>
    <col min="9221" max="9221" width="8.7109375" style="204" customWidth="1"/>
    <col min="9222" max="9223" width="9.28515625" style="204" customWidth="1"/>
    <col min="9224" max="9224" width="8.5703125" style="204" customWidth="1"/>
    <col min="9225" max="9225" width="10.140625" style="204" customWidth="1"/>
    <col min="9226" max="9226" width="9.85546875" style="204" customWidth="1"/>
    <col min="9227" max="9227" width="10.85546875" style="204" customWidth="1"/>
    <col min="9228" max="9228" width="15.140625" style="204" customWidth="1"/>
    <col min="9229" max="9472" width="11.42578125" style="204"/>
    <col min="9473" max="9473" width="5.85546875" style="204" customWidth="1"/>
    <col min="9474" max="9474" width="45.28515625" style="204" customWidth="1"/>
    <col min="9475" max="9476" width="10.7109375" style="204" customWidth="1"/>
    <col min="9477" max="9477" width="8.7109375" style="204" customWidth="1"/>
    <col min="9478" max="9479" width="9.28515625" style="204" customWidth="1"/>
    <col min="9480" max="9480" width="8.5703125" style="204" customWidth="1"/>
    <col min="9481" max="9481" width="10.140625" style="204" customWidth="1"/>
    <col min="9482" max="9482" width="9.85546875" style="204" customWidth="1"/>
    <col min="9483" max="9483" width="10.85546875" style="204" customWidth="1"/>
    <col min="9484" max="9484" width="15.140625" style="204" customWidth="1"/>
    <col min="9485" max="9728" width="11.42578125" style="204"/>
    <col min="9729" max="9729" width="5.85546875" style="204" customWidth="1"/>
    <col min="9730" max="9730" width="45.28515625" style="204" customWidth="1"/>
    <col min="9731" max="9732" width="10.7109375" style="204" customWidth="1"/>
    <col min="9733" max="9733" width="8.7109375" style="204" customWidth="1"/>
    <col min="9734" max="9735" width="9.28515625" style="204" customWidth="1"/>
    <col min="9736" max="9736" width="8.5703125" style="204" customWidth="1"/>
    <col min="9737" max="9737" width="10.140625" style="204" customWidth="1"/>
    <col min="9738" max="9738" width="9.85546875" style="204" customWidth="1"/>
    <col min="9739" max="9739" width="10.85546875" style="204" customWidth="1"/>
    <col min="9740" max="9740" width="15.140625" style="204" customWidth="1"/>
    <col min="9741" max="9984" width="11.42578125" style="204"/>
    <col min="9985" max="9985" width="5.85546875" style="204" customWidth="1"/>
    <col min="9986" max="9986" width="45.28515625" style="204" customWidth="1"/>
    <col min="9987" max="9988" width="10.7109375" style="204" customWidth="1"/>
    <col min="9989" max="9989" width="8.7109375" style="204" customWidth="1"/>
    <col min="9990" max="9991" width="9.28515625" style="204" customWidth="1"/>
    <col min="9992" max="9992" width="8.5703125" style="204" customWidth="1"/>
    <col min="9993" max="9993" width="10.140625" style="204" customWidth="1"/>
    <col min="9994" max="9994" width="9.85546875" style="204" customWidth="1"/>
    <col min="9995" max="9995" width="10.85546875" style="204" customWidth="1"/>
    <col min="9996" max="9996" width="15.140625" style="204" customWidth="1"/>
    <col min="9997" max="10240" width="11.42578125" style="204"/>
    <col min="10241" max="10241" width="5.85546875" style="204" customWidth="1"/>
    <col min="10242" max="10242" width="45.28515625" style="204" customWidth="1"/>
    <col min="10243" max="10244" width="10.7109375" style="204" customWidth="1"/>
    <col min="10245" max="10245" width="8.7109375" style="204" customWidth="1"/>
    <col min="10246" max="10247" width="9.28515625" style="204" customWidth="1"/>
    <col min="10248" max="10248" width="8.5703125" style="204" customWidth="1"/>
    <col min="10249" max="10249" width="10.140625" style="204" customWidth="1"/>
    <col min="10250" max="10250" width="9.85546875" style="204" customWidth="1"/>
    <col min="10251" max="10251" width="10.85546875" style="204" customWidth="1"/>
    <col min="10252" max="10252" width="15.140625" style="204" customWidth="1"/>
    <col min="10253" max="10496" width="11.42578125" style="204"/>
    <col min="10497" max="10497" width="5.85546875" style="204" customWidth="1"/>
    <col min="10498" max="10498" width="45.28515625" style="204" customWidth="1"/>
    <col min="10499" max="10500" width="10.7109375" style="204" customWidth="1"/>
    <col min="10501" max="10501" width="8.7109375" style="204" customWidth="1"/>
    <col min="10502" max="10503" width="9.28515625" style="204" customWidth="1"/>
    <col min="10504" max="10504" width="8.5703125" style="204" customWidth="1"/>
    <col min="10505" max="10505" width="10.140625" style="204" customWidth="1"/>
    <col min="10506" max="10506" width="9.85546875" style="204" customWidth="1"/>
    <col min="10507" max="10507" width="10.85546875" style="204" customWidth="1"/>
    <col min="10508" max="10508" width="15.140625" style="204" customWidth="1"/>
    <col min="10509" max="10752" width="11.42578125" style="204"/>
    <col min="10753" max="10753" width="5.85546875" style="204" customWidth="1"/>
    <col min="10754" max="10754" width="45.28515625" style="204" customWidth="1"/>
    <col min="10755" max="10756" width="10.7109375" style="204" customWidth="1"/>
    <col min="10757" max="10757" width="8.7109375" style="204" customWidth="1"/>
    <col min="10758" max="10759" width="9.28515625" style="204" customWidth="1"/>
    <col min="10760" max="10760" width="8.5703125" style="204" customWidth="1"/>
    <col min="10761" max="10761" width="10.140625" style="204" customWidth="1"/>
    <col min="10762" max="10762" width="9.85546875" style="204" customWidth="1"/>
    <col min="10763" max="10763" width="10.85546875" style="204" customWidth="1"/>
    <col min="10764" max="10764" width="15.140625" style="204" customWidth="1"/>
    <col min="10765" max="11008" width="11.42578125" style="204"/>
    <col min="11009" max="11009" width="5.85546875" style="204" customWidth="1"/>
    <col min="11010" max="11010" width="45.28515625" style="204" customWidth="1"/>
    <col min="11011" max="11012" width="10.7109375" style="204" customWidth="1"/>
    <col min="11013" max="11013" width="8.7109375" style="204" customWidth="1"/>
    <col min="11014" max="11015" width="9.28515625" style="204" customWidth="1"/>
    <col min="11016" max="11016" width="8.5703125" style="204" customWidth="1"/>
    <col min="11017" max="11017" width="10.140625" style="204" customWidth="1"/>
    <col min="11018" max="11018" width="9.85546875" style="204" customWidth="1"/>
    <col min="11019" max="11019" width="10.85546875" style="204" customWidth="1"/>
    <col min="11020" max="11020" width="15.140625" style="204" customWidth="1"/>
    <col min="11021" max="11264" width="11.42578125" style="204"/>
    <col min="11265" max="11265" width="5.85546875" style="204" customWidth="1"/>
    <col min="11266" max="11266" width="45.28515625" style="204" customWidth="1"/>
    <col min="11267" max="11268" width="10.7109375" style="204" customWidth="1"/>
    <col min="11269" max="11269" width="8.7109375" style="204" customWidth="1"/>
    <col min="11270" max="11271" width="9.28515625" style="204" customWidth="1"/>
    <col min="11272" max="11272" width="8.5703125" style="204" customWidth="1"/>
    <col min="11273" max="11273" width="10.140625" style="204" customWidth="1"/>
    <col min="11274" max="11274" width="9.85546875" style="204" customWidth="1"/>
    <col min="11275" max="11275" width="10.85546875" style="204" customWidth="1"/>
    <col min="11276" max="11276" width="15.140625" style="204" customWidth="1"/>
    <col min="11277" max="11520" width="11.42578125" style="204"/>
    <col min="11521" max="11521" width="5.85546875" style="204" customWidth="1"/>
    <col min="11522" max="11522" width="45.28515625" style="204" customWidth="1"/>
    <col min="11523" max="11524" width="10.7109375" style="204" customWidth="1"/>
    <col min="11525" max="11525" width="8.7109375" style="204" customWidth="1"/>
    <col min="11526" max="11527" width="9.28515625" style="204" customWidth="1"/>
    <col min="11528" max="11528" width="8.5703125" style="204" customWidth="1"/>
    <col min="11529" max="11529" width="10.140625" style="204" customWidth="1"/>
    <col min="11530" max="11530" width="9.85546875" style="204" customWidth="1"/>
    <col min="11531" max="11531" width="10.85546875" style="204" customWidth="1"/>
    <col min="11532" max="11532" width="15.140625" style="204" customWidth="1"/>
    <col min="11533" max="11776" width="11.42578125" style="204"/>
    <col min="11777" max="11777" width="5.85546875" style="204" customWidth="1"/>
    <col min="11778" max="11778" width="45.28515625" style="204" customWidth="1"/>
    <col min="11779" max="11780" width="10.7109375" style="204" customWidth="1"/>
    <col min="11781" max="11781" width="8.7109375" style="204" customWidth="1"/>
    <col min="11782" max="11783" width="9.28515625" style="204" customWidth="1"/>
    <col min="11784" max="11784" width="8.5703125" style="204" customWidth="1"/>
    <col min="11785" max="11785" width="10.140625" style="204" customWidth="1"/>
    <col min="11786" max="11786" width="9.85546875" style="204" customWidth="1"/>
    <col min="11787" max="11787" width="10.85546875" style="204" customWidth="1"/>
    <col min="11788" max="11788" width="15.140625" style="204" customWidth="1"/>
    <col min="11789" max="12032" width="11.42578125" style="204"/>
    <col min="12033" max="12033" width="5.85546875" style="204" customWidth="1"/>
    <col min="12034" max="12034" width="45.28515625" style="204" customWidth="1"/>
    <col min="12035" max="12036" width="10.7109375" style="204" customWidth="1"/>
    <col min="12037" max="12037" width="8.7109375" style="204" customWidth="1"/>
    <col min="12038" max="12039" width="9.28515625" style="204" customWidth="1"/>
    <col min="12040" max="12040" width="8.5703125" style="204" customWidth="1"/>
    <col min="12041" max="12041" width="10.140625" style="204" customWidth="1"/>
    <col min="12042" max="12042" width="9.85546875" style="204" customWidth="1"/>
    <col min="12043" max="12043" width="10.85546875" style="204" customWidth="1"/>
    <col min="12044" max="12044" width="15.140625" style="204" customWidth="1"/>
    <col min="12045" max="12288" width="11.42578125" style="204"/>
    <col min="12289" max="12289" width="5.85546875" style="204" customWidth="1"/>
    <col min="12290" max="12290" width="45.28515625" style="204" customWidth="1"/>
    <col min="12291" max="12292" width="10.7109375" style="204" customWidth="1"/>
    <col min="12293" max="12293" width="8.7109375" style="204" customWidth="1"/>
    <col min="12294" max="12295" width="9.28515625" style="204" customWidth="1"/>
    <col min="12296" max="12296" width="8.5703125" style="204" customWidth="1"/>
    <col min="12297" max="12297" width="10.140625" style="204" customWidth="1"/>
    <col min="12298" max="12298" width="9.85546875" style="204" customWidth="1"/>
    <col min="12299" max="12299" width="10.85546875" style="204" customWidth="1"/>
    <col min="12300" max="12300" width="15.140625" style="204" customWidth="1"/>
    <col min="12301" max="12544" width="11.42578125" style="204"/>
    <col min="12545" max="12545" width="5.85546875" style="204" customWidth="1"/>
    <col min="12546" max="12546" width="45.28515625" style="204" customWidth="1"/>
    <col min="12547" max="12548" width="10.7109375" style="204" customWidth="1"/>
    <col min="12549" max="12549" width="8.7109375" style="204" customWidth="1"/>
    <col min="12550" max="12551" width="9.28515625" style="204" customWidth="1"/>
    <col min="12552" max="12552" width="8.5703125" style="204" customWidth="1"/>
    <col min="12553" max="12553" width="10.140625" style="204" customWidth="1"/>
    <col min="12554" max="12554" width="9.85546875" style="204" customWidth="1"/>
    <col min="12555" max="12555" width="10.85546875" style="204" customWidth="1"/>
    <col min="12556" max="12556" width="15.140625" style="204" customWidth="1"/>
    <col min="12557" max="12800" width="11.42578125" style="204"/>
    <col min="12801" max="12801" width="5.85546875" style="204" customWidth="1"/>
    <col min="12802" max="12802" width="45.28515625" style="204" customWidth="1"/>
    <col min="12803" max="12804" width="10.7109375" style="204" customWidth="1"/>
    <col min="12805" max="12805" width="8.7109375" style="204" customWidth="1"/>
    <col min="12806" max="12807" width="9.28515625" style="204" customWidth="1"/>
    <col min="12808" max="12808" width="8.5703125" style="204" customWidth="1"/>
    <col min="12809" max="12809" width="10.140625" style="204" customWidth="1"/>
    <col min="12810" max="12810" width="9.85546875" style="204" customWidth="1"/>
    <col min="12811" max="12811" width="10.85546875" style="204" customWidth="1"/>
    <col min="12812" max="12812" width="15.140625" style="204" customWidth="1"/>
    <col min="12813" max="13056" width="11.42578125" style="204"/>
    <col min="13057" max="13057" width="5.85546875" style="204" customWidth="1"/>
    <col min="13058" max="13058" width="45.28515625" style="204" customWidth="1"/>
    <col min="13059" max="13060" width="10.7109375" style="204" customWidth="1"/>
    <col min="13061" max="13061" width="8.7109375" style="204" customWidth="1"/>
    <col min="13062" max="13063" width="9.28515625" style="204" customWidth="1"/>
    <col min="13064" max="13064" width="8.5703125" style="204" customWidth="1"/>
    <col min="13065" max="13065" width="10.140625" style="204" customWidth="1"/>
    <col min="13066" max="13066" width="9.85546875" style="204" customWidth="1"/>
    <col min="13067" max="13067" width="10.85546875" style="204" customWidth="1"/>
    <col min="13068" max="13068" width="15.140625" style="204" customWidth="1"/>
    <col min="13069" max="13312" width="11.42578125" style="204"/>
    <col min="13313" max="13313" width="5.85546875" style="204" customWidth="1"/>
    <col min="13314" max="13314" width="45.28515625" style="204" customWidth="1"/>
    <col min="13315" max="13316" width="10.7109375" style="204" customWidth="1"/>
    <col min="13317" max="13317" width="8.7109375" style="204" customWidth="1"/>
    <col min="13318" max="13319" width="9.28515625" style="204" customWidth="1"/>
    <col min="13320" max="13320" width="8.5703125" style="204" customWidth="1"/>
    <col min="13321" max="13321" width="10.140625" style="204" customWidth="1"/>
    <col min="13322" max="13322" width="9.85546875" style="204" customWidth="1"/>
    <col min="13323" max="13323" width="10.85546875" style="204" customWidth="1"/>
    <col min="13324" max="13324" width="15.140625" style="204" customWidth="1"/>
    <col min="13325" max="13568" width="11.42578125" style="204"/>
    <col min="13569" max="13569" width="5.85546875" style="204" customWidth="1"/>
    <col min="13570" max="13570" width="45.28515625" style="204" customWidth="1"/>
    <col min="13571" max="13572" width="10.7109375" style="204" customWidth="1"/>
    <col min="13573" max="13573" width="8.7109375" style="204" customWidth="1"/>
    <col min="13574" max="13575" width="9.28515625" style="204" customWidth="1"/>
    <col min="13576" max="13576" width="8.5703125" style="204" customWidth="1"/>
    <col min="13577" max="13577" width="10.140625" style="204" customWidth="1"/>
    <col min="13578" max="13578" width="9.85546875" style="204" customWidth="1"/>
    <col min="13579" max="13579" width="10.85546875" style="204" customWidth="1"/>
    <col min="13580" max="13580" width="15.140625" style="204" customWidth="1"/>
    <col min="13581" max="13824" width="11.42578125" style="204"/>
    <col min="13825" max="13825" width="5.85546875" style="204" customWidth="1"/>
    <col min="13826" max="13826" width="45.28515625" style="204" customWidth="1"/>
    <col min="13827" max="13828" width="10.7109375" style="204" customWidth="1"/>
    <col min="13829" max="13829" width="8.7109375" style="204" customWidth="1"/>
    <col min="13830" max="13831" width="9.28515625" style="204" customWidth="1"/>
    <col min="13832" max="13832" width="8.5703125" style="204" customWidth="1"/>
    <col min="13833" max="13833" width="10.140625" style="204" customWidth="1"/>
    <col min="13834" max="13834" width="9.85546875" style="204" customWidth="1"/>
    <col min="13835" max="13835" width="10.85546875" style="204" customWidth="1"/>
    <col min="13836" max="13836" width="15.140625" style="204" customWidth="1"/>
    <col min="13837" max="14080" width="11.42578125" style="204"/>
    <col min="14081" max="14081" width="5.85546875" style="204" customWidth="1"/>
    <col min="14082" max="14082" width="45.28515625" style="204" customWidth="1"/>
    <col min="14083" max="14084" width="10.7109375" style="204" customWidth="1"/>
    <col min="14085" max="14085" width="8.7109375" style="204" customWidth="1"/>
    <col min="14086" max="14087" width="9.28515625" style="204" customWidth="1"/>
    <col min="14088" max="14088" width="8.5703125" style="204" customWidth="1"/>
    <col min="14089" max="14089" width="10.140625" style="204" customWidth="1"/>
    <col min="14090" max="14090" width="9.85546875" style="204" customWidth="1"/>
    <col min="14091" max="14091" width="10.85546875" style="204" customWidth="1"/>
    <col min="14092" max="14092" width="15.140625" style="204" customWidth="1"/>
    <col min="14093" max="14336" width="11.42578125" style="204"/>
    <col min="14337" max="14337" width="5.85546875" style="204" customWidth="1"/>
    <col min="14338" max="14338" width="45.28515625" style="204" customWidth="1"/>
    <col min="14339" max="14340" width="10.7109375" style="204" customWidth="1"/>
    <col min="14341" max="14341" width="8.7109375" style="204" customWidth="1"/>
    <col min="14342" max="14343" width="9.28515625" style="204" customWidth="1"/>
    <col min="14344" max="14344" width="8.5703125" style="204" customWidth="1"/>
    <col min="14345" max="14345" width="10.140625" style="204" customWidth="1"/>
    <col min="14346" max="14346" width="9.85546875" style="204" customWidth="1"/>
    <col min="14347" max="14347" width="10.85546875" style="204" customWidth="1"/>
    <col min="14348" max="14348" width="15.140625" style="204" customWidth="1"/>
    <col min="14349" max="14592" width="11.42578125" style="204"/>
    <col min="14593" max="14593" width="5.85546875" style="204" customWidth="1"/>
    <col min="14594" max="14594" width="45.28515625" style="204" customWidth="1"/>
    <col min="14595" max="14596" width="10.7109375" style="204" customWidth="1"/>
    <col min="14597" max="14597" width="8.7109375" style="204" customWidth="1"/>
    <col min="14598" max="14599" width="9.28515625" style="204" customWidth="1"/>
    <col min="14600" max="14600" width="8.5703125" style="204" customWidth="1"/>
    <col min="14601" max="14601" width="10.140625" style="204" customWidth="1"/>
    <col min="14602" max="14602" width="9.85546875" style="204" customWidth="1"/>
    <col min="14603" max="14603" width="10.85546875" style="204" customWidth="1"/>
    <col min="14604" max="14604" width="15.140625" style="204" customWidth="1"/>
    <col min="14605" max="14848" width="11.42578125" style="204"/>
    <col min="14849" max="14849" width="5.85546875" style="204" customWidth="1"/>
    <col min="14850" max="14850" width="45.28515625" style="204" customWidth="1"/>
    <col min="14851" max="14852" width="10.7109375" style="204" customWidth="1"/>
    <col min="14853" max="14853" width="8.7109375" style="204" customWidth="1"/>
    <col min="14854" max="14855" width="9.28515625" style="204" customWidth="1"/>
    <col min="14856" max="14856" width="8.5703125" style="204" customWidth="1"/>
    <col min="14857" max="14857" width="10.140625" style="204" customWidth="1"/>
    <col min="14858" max="14858" width="9.85546875" style="204" customWidth="1"/>
    <col min="14859" max="14859" width="10.85546875" style="204" customWidth="1"/>
    <col min="14860" max="14860" width="15.140625" style="204" customWidth="1"/>
    <col min="14861" max="15104" width="11.42578125" style="204"/>
    <col min="15105" max="15105" width="5.85546875" style="204" customWidth="1"/>
    <col min="15106" max="15106" width="45.28515625" style="204" customWidth="1"/>
    <col min="15107" max="15108" width="10.7109375" style="204" customWidth="1"/>
    <col min="15109" max="15109" width="8.7109375" style="204" customWidth="1"/>
    <col min="15110" max="15111" width="9.28515625" style="204" customWidth="1"/>
    <col min="15112" max="15112" width="8.5703125" style="204" customWidth="1"/>
    <col min="15113" max="15113" width="10.140625" style="204" customWidth="1"/>
    <col min="15114" max="15114" width="9.85546875" style="204" customWidth="1"/>
    <col min="15115" max="15115" width="10.85546875" style="204" customWidth="1"/>
    <col min="15116" max="15116" width="15.140625" style="204" customWidth="1"/>
    <col min="15117" max="15360" width="11.42578125" style="204"/>
    <col min="15361" max="15361" width="5.85546875" style="204" customWidth="1"/>
    <col min="15362" max="15362" width="45.28515625" style="204" customWidth="1"/>
    <col min="15363" max="15364" width="10.7109375" style="204" customWidth="1"/>
    <col min="15365" max="15365" width="8.7109375" style="204" customWidth="1"/>
    <col min="15366" max="15367" width="9.28515625" style="204" customWidth="1"/>
    <col min="15368" max="15368" width="8.5703125" style="204" customWidth="1"/>
    <col min="15369" max="15369" width="10.140625" style="204" customWidth="1"/>
    <col min="15370" max="15370" width="9.85546875" style="204" customWidth="1"/>
    <col min="15371" max="15371" width="10.85546875" style="204" customWidth="1"/>
    <col min="15372" max="15372" width="15.140625" style="204" customWidth="1"/>
    <col min="15373" max="15616" width="11.42578125" style="204"/>
    <col min="15617" max="15617" width="5.85546875" style="204" customWidth="1"/>
    <col min="15618" max="15618" width="45.28515625" style="204" customWidth="1"/>
    <col min="15619" max="15620" width="10.7109375" style="204" customWidth="1"/>
    <col min="15621" max="15621" width="8.7109375" style="204" customWidth="1"/>
    <col min="15622" max="15623" width="9.28515625" style="204" customWidth="1"/>
    <col min="15624" max="15624" width="8.5703125" style="204" customWidth="1"/>
    <col min="15625" max="15625" width="10.140625" style="204" customWidth="1"/>
    <col min="15626" max="15626" width="9.85546875" style="204" customWidth="1"/>
    <col min="15627" max="15627" width="10.85546875" style="204" customWidth="1"/>
    <col min="15628" max="15628" width="15.140625" style="204" customWidth="1"/>
    <col min="15629" max="15872" width="11.42578125" style="204"/>
    <col min="15873" max="15873" width="5.85546875" style="204" customWidth="1"/>
    <col min="15874" max="15874" width="45.28515625" style="204" customWidth="1"/>
    <col min="15875" max="15876" width="10.7109375" style="204" customWidth="1"/>
    <col min="15877" max="15877" width="8.7109375" style="204" customWidth="1"/>
    <col min="15878" max="15879" width="9.28515625" style="204" customWidth="1"/>
    <col min="15880" max="15880" width="8.5703125" style="204" customWidth="1"/>
    <col min="15881" max="15881" width="10.140625" style="204" customWidth="1"/>
    <col min="15882" max="15882" width="9.85546875" style="204" customWidth="1"/>
    <col min="15883" max="15883" width="10.85546875" style="204" customWidth="1"/>
    <col min="15884" max="15884" width="15.140625" style="204" customWidth="1"/>
    <col min="15885" max="16128" width="11.42578125" style="204"/>
    <col min="16129" max="16129" width="5.85546875" style="204" customWidth="1"/>
    <col min="16130" max="16130" width="45.28515625" style="204" customWidth="1"/>
    <col min="16131" max="16132" width="10.7109375" style="204" customWidth="1"/>
    <col min="16133" max="16133" width="8.7109375" style="204" customWidth="1"/>
    <col min="16134" max="16135" width="9.28515625" style="204" customWidth="1"/>
    <col min="16136" max="16136" width="8.5703125" style="204" customWidth="1"/>
    <col min="16137" max="16137" width="10.140625" style="204" customWidth="1"/>
    <col min="16138" max="16138" width="9.85546875" style="204" customWidth="1"/>
    <col min="16139" max="16139" width="10.85546875" style="204" customWidth="1"/>
    <col min="16140" max="16140" width="15.140625" style="204" customWidth="1"/>
    <col min="16141" max="16384" width="11.42578125" style="204"/>
  </cols>
  <sheetData>
    <row r="1" spans="1:14" ht="12.75" customHeight="1" x14ac:dyDescent="0.2"/>
    <row r="4" spans="1:14" ht="14.65" customHeight="1" x14ac:dyDescent="0.2">
      <c r="E4" s="245"/>
      <c r="F4" s="245"/>
    </row>
    <row r="6" spans="1:14" ht="14.65" customHeight="1" x14ac:dyDescent="0.2">
      <c r="A6" s="205"/>
      <c r="B6" s="246"/>
      <c r="C6" s="246"/>
      <c r="D6" s="247"/>
      <c r="E6" s="247"/>
      <c r="F6" s="247"/>
      <c r="G6" s="247"/>
      <c r="H6" s="247"/>
      <c r="I6" s="248"/>
      <c r="J6" s="248"/>
      <c r="K6" s="248"/>
    </row>
    <row r="7" spans="1:14" s="207" customFormat="1" ht="48.2" customHeight="1" x14ac:dyDescent="0.2">
      <c r="A7" s="206"/>
      <c r="B7" s="461" t="s">
        <v>140</v>
      </c>
      <c r="C7" s="461"/>
      <c r="D7" s="461"/>
      <c r="E7" s="461"/>
      <c r="F7" s="461"/>
      <c r="G7" s="461"/>
      <c r="H7" s="461"/>
      <c r="I7" s="461"/>
      <c r="J7" s="461"/>
      <c r="K7" s="461"/>
      <c r="L7" s="461"/>
    </row>
    <row r="8" spans="1:14" s="207" customFormat="1" ht="19.5" customHeight="1" x14ac:dyDescent="0.2">
      <c r="A8" s="206"/>
      <c r="B8" s="461" t="s">
        <v>238</v>
      </c>
      <c r="C8" s="461"/>
      <c r="D8" s="461"/>
      <c r="E8" s="461"/>
      <c r="F8" s="461"/>
      <c r="G8" s="461"/>
      <c r="H8" s="461"/>
      <c r="I8" s="461"/>
      <c r="J8" s="461"/>
      <c r="K8" s="461"/>
      <c r="L8" s="461"/>
      <c r="M8" s="245"/>
      <c r="N8" s="245"/>
    </row>
    <row r="9" spans="1:14" s="207" customFormat="1" ht="21" customHeight="1" x14ac:dyDescent="0.2">
      <c r="A9" s="206"/>
      <c r="B9" s="461" t="s">
        <v>192</v>
      </c>
      <c r="C9" s="461"/>
      <c r="D9" s="461"/>
      <c r="E9" s="461"/>
      <c r="F9" s="461"/>
      <c r="G9" s="461"/>
      <c r="H9" s="461"/>
      <c r="I9" s="461"/>
      <c r="J9" s="461"/>
      <c r="K9" s="461"/>
      <c r="L9" s="461"/>
    </row>
    <row r="10" spans="1:14" s="207" customFormat="1" ht="21" customHeight="1" x14ac:dyDescent="0.2">
      <c r="A10" s="206"/>
      <c r="B10" s="367"/>
      <c r="C10" s="367"/>
      <c r="D10" s="367"/>
      <c r="E10" s="249"/>
      <c r="F10" s="249"/>
      <c r="G10" s="367"/>
      <c r="H10" s="367"/>
      <c r="I10" s="250"/>
      <c r="J10" s="250"/>
      <c r="K10" s="251"/>
      <c r="L10" s="367"/>
    </row>
    <row r="11" spans="1:14" s="207" customFormat="1" ht="19.5" customHeight="1" x14ac:dyDescent="0.2">
      <c r="A11" s="206"/>
      <c r="B11" s="461" t="s">
        <v>141</v>
      </c>
      <c r="C11" s="461"/>
      <c r="D11" s="461"/>
      <c r="E11" s="461"/>
      <c r="F11" s="461"/>
      <c r="G11" s="461"/>
      <c r="H11" s="461"/>
      <c r="I11" s="461"/>
      <c r="J11" s="461"/>
      <c r="K11" s="461"/>
      <c r="L11" s="461"/>
      <c r="M11" s="245"/>
      <c r="N11" s="245"/>
    </row>
    <row r="12" spans="1:14" ht="16.5" customHeight="1" x14ac:dyDescent="0.2">
      <c r="A12" s="205"/>
      <c r="B12" s="252"/>
      <c r="C12" s="252"/>
      <c r="D12" s="249"/>
      <c r="E12" s="249"/>
      <c r="F12" s="249"/>
      <c r="G12" s="249"/>
      <c r="H12" s="249"/>
      <c r="I12" s="250"/>
      <c r="J12" s="250"/>
      <c r="K12" s="250"/>
      <c r="L12" s="253"/>
    </row>
    <row r="13" spans="1:14" ht="19.5" customHeight="1" x14ac:dyDescent="0.2">
      <c r="A13" s="208"/>
      <c r="B13" s="462" t="s">
        <v>193</v>
      </c>
      <c r="C13" s="463" t="s">
        <v>239</v>
      </c>
      <c r="D13" s="463"/>
      <c r="E13" s="463"/>
      <c r="F13" s="464" t="s">
        <v>240</v>
      </c>
      <c r="G13" s="464"/>
      <c r="H13" s="464"/>
      <c r="I13" s="465" t="s">
        <v>241</v>
      </c>
      <c r="J13" s="465"/>
      <c r="K13" s="465"/>
      <c r="L13" s="464" t="s">
        <v>194</v>
      </c>
    </row>
    <row r="14" spans="1:14" ht="25.7" customHeight="1" x14ac:dyDescent="0.2">
      <c r="A14" s="208"/>
      <c r="B14" s="462"/>
      <c r="C14" s="368" t="s">
        <v>142</v>
      </c>
      <c r="D14" s="368" t="s">
        <v>143</v>
      </c>
      <c r="E14" s="368" t="s">
        <v>144</v>
      </c>
      <c r="F14" s="369" t="s">
        <v>142</v>
      </c>
      <c r="G14" s="369" t="s">
        <v>143</v>
      </c>
      <c r="H14" s="369" t="s">
        <v>144</v>
      </c>
      <c r="I14" s="370" t="s">
        <v>142</v>
      </c>
      <c r="J14" s="370" t="s">
        <v>143</v>
      </c>
      <c r="K14" s="370" t="s">
        <v>144</v>
      </c>
      <c r="L14" s="464"/>
    </row>
    <row r="15" spans="1:14" ht="14.25" customHeight="1" x14ac:dyDescent="0.2">
      <c r="A15" s="209"/>
      <c r="B15" s="254"/>
      <c r="C15" s="255"/>
      <c r="D15" s="368"/>
      <c r="E15" s="368"/>
      <c r="F15" s="256"/>
      <c r="G15" s="256"/>
      <c r="H15" s="256"/>
      <c r="I15" s="257"/>
      <c r="J15" s="257"/>
      <c r="K15" s="257"/>
      <c r="L15" s="253"/>
    </row>
    <row r="16" spans="1:14" s="264" customFormat="1" ht="14.65" customHeight="1" x14ac:dyDescent="0.2">
      <c r="A16" s="258"/>
      <c r="B16" s="259" t="s">
        <v>195</v>
      </c>
      <c r="C16" s="260"/>
      <c r="D16" s="261"/>
      <c r="E16" s="261"/>
      <c r="F16" s="262"/>
      <c r="G16" s="262"/>
      <c r="H16" s="262"/>
      <c r="I16" s="262"/>
      <c r="J16" s="262"/>
      <c r="K16" s="262"/>
      <c r="L16" s="263"/>
    </row>
    <row r="17" spans="1:15" ht="9" customHeight="1" x14ac:dyDescent="0.2">
      <c r="A17" s="209"/>
      <c r="B17" s="254"/>
      <c r="C17" s="255"/>
      <c r="D17" s="368"/>
      <c r="E17" s="368"/>
      <c r="F17" s="256"/>
      <c r="G17" s="256"/>
      <c r="H17" s="256"/>
      <c r="I17" s="257"/>
      <c r="J17" s="257"/>
      <c r="K17" s="257"/>
      <c r="L17" s="253"/>
    </row>
    <row r="18" spans="1:15" s="270" customFormat="1" ht="14.85" customHeight="1" x14ac:dyDescent="0.2">
      <c r="A18" s="265"/>
      <c r="B18" s="266" t="s">
        <v>196</v>
      </c>
      <c r="C18" s="339">
        <f>+[1]RENTAS!D9</f>
        <v>0.84</v>
      </c>
      <c r="D18" s="339">
        <f>+[1]RENTAS!E9</f>
        <v>1.0921052631578947</v>
      </c>
      <c r="E18" s="267">
        <f t="shared" ref="E18:E36" si="0">+D18*100/C18</f>
        <v>130.01253132832079</v>
      </c>
      <c r="F18" s="340">
        <f>+[2]RENTAS!D9</f>
        <v>0.93</v>
      </c>
      <c r="G18" s="340">
        <f>+[2]RENTAS!E9</f>
        <v>0.80701754385964908</v>
      </c>
      <c r="H18" s="268">
        <f t="shared" ref="H18:H25" si="1">+G18*100/F18</f>
        <v>86.776079984908492</v>
      </c>
      <c r="I18" s="341">
        <f>+[3]RENTAS!D9</f>
        <v>0.93</v>
      </c>
      <c r="J18" s="341">
        <f>+[3]RENTAS!E9</f>
        <v>1.23913043478261</v>
      </c>
      <c r="K18" s="268">
        <f>+J18*100/J18</f>
        <v>100</v>
      </c>
      <c r="L18" s="269">
        <f t="shared" ref="L18:L54" si="2">+(E18+H18+K18)/3</f>
        <v>105.59620377107643</v>
      </c>
    </row>
    <row r="19" spans="1:15" ht="26.45" customHeight="1" x14ac:dyDescent="0.2">
      <c r="A19" s="205"/>
      <c r="B19" s="271" t="s">
        <v>197</v>
      </c>
      <c r="C19" s="373">
        <f>+[1]RENTAS!D17</f>
        <v>2.2000000000000002</v>
      </c>
      <c r="D19" s="373">
        <f>+[1]RENTAS!E17</f>
        <v>2.3203947512902166</v>
      </c>
      <c r="E19" s="342">
        <f t="shared" si="0"/>
        <v>105.47248869500984</v>
      </c>
      <c r="F19" s="343">
        <f>+[2]RENTAS!D17</f>
        <v>2.2000000000000002</v>
      </c>
      <c r="G19" s="343">
        <f>+[2]RENTAS!E17</f>
        <v>2.2438634538152611</v>
      </c>
      <c r="H19" s="274">
        <f t="shared" si="1"/>
        <v>101.99379335523913</v>
      </c>
      <c r="I19" s="344">
        <f>+[3]RENTAS!D17</f>
        <v>2.2000000000000002</v>
      </c>
      <c r="J19" s="344">
        <f>+[3]RENTAS!E17</f>
        <v>2.2963604887983702</v>
      </c>
      <c r="K19" s="275">
        <f t="shared" ref="K19:K21" si="3">+J19*100/I19</f>
        <v>104.38002221810773</v>
      </c>
      <c r="L19" s="276">
        <f t="shared" si="2"/>
        <v>103.94876808945224</v>
      </c>
    </row>
    <row r="20" spans="1:15" s="278" customFormat="1" ht="20.45" customHeight="1" x14ac:dyDescent="0.2">
      <c r="A20" s="277"/>
      <c r="B20" s="266" t="s">
        <v>198</v>
      </c>
      <c r="C20" s="339">
        <f>+[1]RENTAS!D24</f>
        <v>1.5249999999999999</v>
      </c>
      <c r="D20" s="339">
        <f>+[1]RENTAS!E24</f>
        <v>3.5444444444444443</v>
      </c>
      <c r="E20" s="267">
        <f t="shared" si="0"/>
        <v>232.42258652094719</v>
      </c>
      <c r="F20" s="340">
        <f>+[2]RENTAS!D24</f>
        <v>1.5249999999999999</v>
      </c>
      <c r="G20" s="340">
        <f>+[2]RENTAS!E24</f>
        <v>2.5345622119815667</v>
      </c>
      <c r="H20" s="268">
        <f t="shared" si="1"/>
        <v>166.20080078567651</v>
      </c>
      <c r="I20" s="345">
        <f>+[3]RENTAS!D24</f>
        <v>1.9410000000000001</v>
      </c>
      <c r="J20" s="345">
        <f>+[3]RENTAS!E24</f>
        <v>3.2347826086956499</v>
      </c>
      <c r="K20" s="268">
        <f t="shared" si="3"/>
        <v>166.65546670250646</v>
      </c>
      <c r="L20" s="269">
        <f t="shared" si="2"/>
        <v>188.42628466971007</v>
      </c>
    </row>
    <row r="21" spans="1:15" ht="27.2" customHeight="1" x14ac:dyDescent="0.2">
      <c r="A21" s="205"/>
      <c r="B21" s="271" t="s">
        <v>199</v>
      </c>
      <c r="C21" s="334">
        <f>+[1]RENTAS!D36</f>
        <v>7</v>
      </c>
      <c r="D21" s="334">
        <f>+[1]RENTAS!E36</f>
        <v>7</v>
      </c>
      <c r="E21" s="342">
        <f t="shared" si="0"/>
        <v>100</v>
      </c>
      <c r="F21" s="343">
        <f>+[2]RENTAS!D36</f>
        <v>7</v>
      </c>
      <c r="G21" s="343">
        <f>+[2]RENTAS!E36</f>
        <v>7</v>
      </c>
      <c r="H21" s="274">
        <f t="shared" si="1"/>
        <v>100</v>
      </c>
      <c r="I21" s="346">
        <f>+[3]RENTAS!D36</f>
        <v>7</v>
      </c>
      <c r="J21" s="346">
        <f>+[3]RENTAS!E36</f>
        <v>7</v>
      </c>
      <c r="K21" s="275">
        <f t="shared" si="3"/>
        <v>100</v>
      </c>
      <c r="L21" s="276">
        <f t="shared" si="2"/>
        <v>100</v>
      </c>
      <c r="N21" s="245"/>
      <c r="O21" s="245"/>
    </row>
    <row r="22" spans="1:15" s="278" customFormat="1" ht="27.2" customHeight="1" x14ac:dyDescent="0.2">
      <c r="A22" s="277"/>
      <c r="B22" s="266" t="s">
        <v>200</v>
      </c>
      <c r="C22" s="339">
        <f>+[1]RENTAS!D50</f>
        <v>9</v>
      </c>
      <c r="D22" s="339">
        <f>+[1]RENTAS!E50</f>
        <v>9</v>
      </c>
      <c r="E22" s="267">
        <f t="shared" si="0"/>
        <v>100</v>
      </c>
      <c r="F22" s="345">
        <f>+[2]RENTAS!D50</f>
        <v>9</v>
      </c>
      <c r="G22" s="345">
        <f>+[2]RENTAS!E50</f>
        <v>9</v>
      </c>
      <c r="H22" s="268">
        <f t="shared" si="1"/>
        <v>100</v>
      </c>
      <c r="I22" s="345">
        <f>+[3]RENTAS!D50</f>
        <v>9</v>
      </c>
      <c r="J22" s="345">
        <f>+[3]RENTAS!E50</f>
        <v>9</v>
      </c>
      <c r="K22" s="268">
        <v>900</v>
      </c>
      <c r="L22" s="269">
        <f t="shared" si="2"/>
        <v>366.66666666666669</v>
      </c>
    </row>
    <row r="23" spans="1:15" ht="27.2" customHeight="1" x14ac:dyDescent="0.2">
      <c r="A23" s="205"/>
      <c r="B23" s="281" t="s">
        <v>201</v>
      </c>
      <c r="C23" s="347">
        <f>+[1]RENTAS!D57</f>
        <v>2</v>
      </c>
      <c r="D23" s="347">
        <f>+[1]RENTAS!E57</f>
        <v>2</v>
      </c>
      <c r="E23" s="342">
        <f t="shared" si="0"/>
        <v>100</v>
      </c>
      <c r="F23" s="348">
        <f>+[2]RENTAS!D57</f>
        <v>2</v>
      </c>
      <c r="G23" s="348">
        <f>+[2]RENTAS!E57</f>
        <v>2</v>
      </c>
      <c r="H23" s="274">
        <f t="shared" si="1"/>
        <v>100</v>
      </c>
      <c r="I23" s="346">
        <f>+[3]RENTAS!D57</f>
        <v>2</v>
      </c>
      <c r="J23" s="346">
        <f>+[3]RENTAS!E57</f>
        <v>2</v>
      </c>
      <c r="K23" s="275">
        <f t="shared" ref="K23:K54" si="4">+J23*100/I23</f>
        <v>100</v>
      </c>
      <c r="L23" s="276">
        <f t="shared" si="2"/>
        <v>100</v>
      </c>
    </row>
    <row r="24" spans="1:15" s="278" customFormat="1" ht="27.2" customHeight="1" x14ac:dyDescent="0.2">
      <c r="A24" s="277"/>
      <c r="B24" s="282" t="s">
        <v>202</v>
      </c>
      <c r="C24" s="374">
        <f>+[1]RENTAS!D74</f>
        <v>5.35</v>
      </c>
      <c r="D24" s="374">
        <f>+[1]RENTAS!E74</f>
        <v>10.656495343580159</v>
      </c>
      <c r="E24" s="267">
        <f t="shared" si="0"/>
        <v>199.1868288519656</v>
      </c>
      <c r="F24" s="345">
        <f>+[2]RENTAS!D74</f>
        <v>5.4</v>
      </c>
      <c r="G24" s="345">
        <f>+[2]RENTAS!E74</f>
        <v>5.2844827586206895</v>
      </c>
      <c r="H24" s="268">
        <f t="shared" si="1"/>
        <v>97.860791826309054</v>
      </c>
      <c r="I24" s="345">
        <f>+[3]RENTAS!D74</f>
        <v>5.3</v>
      </c>
      <c r="J24" s="345">
        <f>+[3]RENTAS!E74</f>
        <v>9.8564920859504603</v>
      </c>
      <c r="K24" s="268">
        <f t="shared" si="4"/>
        <v>185.97154879151813</v>
      </c>
      <c r="L24" s="269">
        <f t="shared" si="2"/>
        <v>161.00638982326427</v>
      </c>
    </row>
    <row r="25" spans="1:15" s="288" customFormat="1" ht="27.2" customHeight="1" x14ac:dyDescent="0.2">
      <c r="A25" s="283"/>
      <c r="B25" s="284" t="s">
        <v>203</v>
      </c>
      <c r="C25" s="334">
        <f>+[1]RENTAS!D97</f>
        <v>9.8350000000000009</v>
      </c>
      <c r="D25" s="334">
        <f>+[1]RENTAS!E97</f>
        <v>8.7895878227839646</v>
      </c>
      <c r="E25" s="342">
        <f t="shared" si="0"/>
        <v>89.370491334864909</v>
      </c>
      <c r="F25" s="346">
        <f>+[2]RENTAS!D97</f>
        <v>3</v>
      </c>
      <c r="G25" s="346">
        <f>+[2]RENTAS!E97</f>
        <v>3</v>
      </c>
      <c r="H25" s="275">
        <f t="shared" si="1"/>
        <v>100</v>
      </c>
      <c r="I25" s="346">
        <f>+[3]RENTAS!D97</f>
        <v>8.8350000000000009</v>
      </c>
      <c r="J25" s="346">
        <f>+[3]RENTAS!E97</f>
        <v>16.719223932551699</v>
      </c>
      <c r="K25" s="275">
        <f t="shared" si="4"/>
        <v>189.23852781609165</v>
      </c>
      <c r="L25" s="287">
        <f t="shared" si="2"/>
        <v>126.20300638365218</v>
      </c>
    </row>
    <row r="26" spans="1:15" s="292" customFormat="1" ht="14.85" customHeight="1" x14ac:dyDescent="0.2">
      <c r="A26" s="289"/>
      <c r="B26" s="290" t="s">
        <v>204</v>
      </c>
      <c r="C26" s="374">
        <f>+[1]RENTAS!D114</f>
        <v>10.55</v>
      </c>
      <c r="D26" s="374">
        <f>+[1]RENTAS!E114</f>
        <v>11.147951037786056</v>
      </c>
      <c r="E26" s="267">
        <f t="shared" si="0"/>
        <v>105.66778234868299</v>
      </c>
      <c r="F26" s="349">
        <f>+[2]RENTAS!D114</f>
        <v>10.55</v>
      </c>
      <c r="G26" s="349">
        <f>+[2]RENTAS!E114</f>
        <v>12</v>
      </c>
      <c r="H26" s="267">
        <v>1105</v>
      </c>
      <c r="I26" s="349">
        <f>+[3]RENTAS!D114</f>
        <v>10.55</v>
      </c>
      <c r="J26" s="349">
        <f>+[3]RENTAS!E114</f>
        <v>17.481886024693502</v>
      </c>
      <c r="K26" s="267">
        <f t="shared" si="4"/>
        <v>165.70508080278199</v>
      </c>
      <c r="L26" s="291">
        <f t="shared" si="2"/>
        <v>458.79095438382166</v>
      </c>
    </row>
    <row r="27" spans="1:15" s="288" customFormat="1" ht="27.2" customHeight="1" x14ac:dyDescent="0.2">
      <c r="A27" s="283"/>
      <c r="B27" s="284" t="s">
        <v>205</v>
      </c>
      <c r="C27" s="350">
        <f>+[1]RENTAS!D123</f>
        <v>2.5000000000000004</v>
      </c>
      <c r="D27" s="350">
        <f>+[1]RENTAS!E123</f>
        <v>2.4638831377961812</v>
      </c>
      <c r="E27" s="273">
        <f t="shared" si="0"/>
        <v>98.555325511847229</v>
      </c>
      <c r="F27" s="346">
        <f>+[2]RENTAS!D123</f>
        <v>3.4000000000000004</v>
      </c>
      <c r="G27" s="346">
        <f>+[2]RENTAS!E123</f>
        <v>3.3840662086539148</v>
      </c>
      <c r="H27" s="275">
        <v>265.58999999999997</v>
      </c>
      <c r="I27" s="346">
        <f>+[3]RENTAS!D123</f>
        <v>3.4</v>
      </c>
      <c r="J27" s="346">
        <f>+[3]RENTAS!E123</f>
        <v>3.3804371596389799</v>
      </c>
      <c r="K27" s="275">
        <f t="shared" si="4"/>
        <v>99.424622342322934</v>
      </c>
      <c r="L27" s="287">
        <f t="shared" si="2"/>
        <v>154.52331595139006</v>
      </c>
    </row>
    <row r="28" spans="1:15" s="296" customFormat="1" ht="14.85" customHeight="1" x14ac:dyDescent="0.2">
      <c r="A28" s="277"/>
      <c r="B28" s="266" t="s">
        <v>206</v>
      </c>
      <c r="C28" s="351">
        <f>+[1]RENTAS!D131</f>
        <v>2.6</v>
      </c>
      <c r="D28" s="351">
        <f>+[1]RENTAS!E131</f>
        <v>2.7334923107138565</v>
      </c>
      <c r="E28" s="293">
        <f t="shared" si="0"/>
        <v>105.13431964284062</v>
      </c>
      <c r="F28" s="345">
        <f>+[2]RENTAS!D131</f>
        <v>2.68</v>
      </c>
      <c r="G28" s="345">
        <f>+[2]RENTAS!E131</f>
        <v>2.6313102922054576</v>
      </c>
      <c r="H28" s="294">
        <v>247.44</v>
      </c>
      <c r="I28" s="345">
        <f>+[3]RENTAS!D131</f>
        <v>2.68</v>
      </c>
      <c r="J28" s="345">
        <f>+[3]RENTAS!E131</f>
        <v>2.5990878461103</v>
      </c>
      <c r="K28" s="294">
        <f t="shared" si="4"/>
        <v>96.980889780235074</v>
      </c>
      <c r="L28" s="295">
        <f t="shared" si="2"/>
        <v>149.85173647435857</v>
      </c>
    </row>
    <row r="29" spans="1:15" s="288" customFormat="1" ht="14.85" customHeight="1" x14ac:dyDescent="0.2">
      <c r="A29" s="283"/>
      <c r="B29" s="284" t="s">
        <v>145</v>
      </c>
      <c r="C29" s="352">
        <f>+[1]RENTAS!D139</f>
        <v>2</v>
      </c>
      <c r="D29" s="352">
        <f>+[1]RENTAS!E139</f>
        <v>2</v>
      </c>
      <c r="E29" s="273">
        <f t="shared" si="0"/>
        <v>100</v>
      </c>
      <c r="F29" s="353">
        <f>+[2]RENTAS!D139</f>
        <v>2</v>
      </c>
      <c r="G29" s="353">
        <f>+[2]RENTAS!E139</f>
        <v>2</v>
      </c>
      <c r="H29" s="275">
        <v>200</v>
      </c>
      <c r="I29" s="353">
        <f>+[3]RENTAS!D139</f>
        <v>2</v>
      </c>
      <c r="J29" s="353">
        <f>+[3]RENTAS!E139</f>
        <v>2</v>
      </c>
      <c r="K29" s="275">
        <f t="shared" si="4"/>
        <v>100</v>
      </c>
      <c r="L29" s="287">
        <f t="shared" si="2"/>
        <v>133.33333333333334</v>
      </c>
    </row>
    <row r="30" spans="1:15" s="278" customFormat="1" ht="14.85" customHeight="1" x14ac:dyDescent="0.2">
      <c r="A30" s="277"/>
      <c r="B30" s="266" t="s">
        <v>207</v>
      </c>
      <c r="C30" s="354">
        <f>+[1]RENTAS!D146</f>
        <v>2</v>
      </c>
      <c r="D30" s="354">
        <f>+[1]RENTAS!E146</f>
        <v>2</v>
      </c>
      <c r="E30" s="267">
        <f t="shared" si="0"/>
        <v>100</v>
      </c>
      <c r="F30" s="355">
        <f>+[2]RENTAS!D146</f>
        <v>2</v>
      </c>
      <c r="G30" s="355">
        <f>+[2]RENTAS!E146</f>
        <v>2</v>
      </c>
      <c r="H30" s="268">
        <v>200</v>
      </c>
      <c r="I30" s="355">
        <f>+[3]RENTAS!D146</f>
        <v>2</v>
      </c>
      <c r="J30" s="355">
        <f>+[3]RENTAS!E146</f>
        <v>2</v>
      </c>
      <c r="K30" s="268">
        <f t="shared" si="4"/>
        <v>100</v>
      </c>
      <c r="L30" s="269">
        <f t="shared" si="2"/>
        <v>133.33333333333334</v>
      </c>
    </row>
    <row r="31" spans="1:15" s="288" customFormat="1" ht="14.85" customHeight="1" x14ac:dyDescent="0.2">
      <c r="A31" s="283"/>
      <c r="B31" s="284" t="s">
        <v>146</v>
      </c>
      <c r="C31" s="352">
        <f>+[1]RENTAS!D153</f>
        <v>2</v>
      </c>
      <c r="D31" s="352">
        <f>+[1]RENTAS!E153</f>
        <v>2</v>
      </c>
      <c r="E31" s="273">
        <f t="shared" si="0"/>
        <v>100</v>
      </c>
      <c r="F31" s="353">
        <f>+[2]RENTAS!D153</f>
        <v>2</v>
      </c>
      <c r="G31" s="353">
        <f>+[2]RENTAS!E153</f>
        <v>2</v>
      </c>
      <c r="H31" s="275">
        <v>200</v>
      </c>
      <c r="I31" s="353">
        <f>+[3]RENTAS!D153</f>
        <v>2</v>
      </c>
      <c r="J31" s="353">
        <f>+[3]RENTAS!E153</f>
        <v>2</v>
      </c>
      <c r="K31" s="275">
        <f t="shared" si="4"/>
        <v>100</v>
      </c>
      <c r="L31" s="287">
        <f t="shared" si="2"/>
        <v>133.33333333333334</v>
      </c>
    </row>
    <row r="32" spans="1:15" s="278" customFormat="1" ht="14.85" customHeight="1" x14ac:dyDescent="0.2">
      <c r="A32" s="277"/>
      <c r="B32" s="266" t="s">
        <v>147</v>
      </c>
      <c r="C32" s="354">
        <f>+[1]RENTAS!D160</f>
        <v>2</v>
      </c>
      <c r="D32" s="354">
        <f>+[1]RENTAS!E160</f>
        <v>2</v>
      </c>
      <c r="E32" s="267">
        <f t="shared" si="0"/>
        <v>100</v>
      </c>
      <c r="F32" s="355">
        <f>+[2]RENTAS!D160</f>
        <v>2</v>
      </c>
      <c r="G32" s="355">
        <f>+[2]RENTAS!E160</f>
        <v>2</v>
      </c>
      <c r="H32" s="268">
        <v>200</v>
      </c>
      <c r="I32" s="355">
        <f>+[3]RENTAS!D160</f>
        <v>2</v>
      </c>
      <c r="J32" s="355">
        <f>+[3]RENTAS!E160</f>
        <v>2</v>
      </c>
      <c r="K32" s="268">
        <f t="shared" si="4"/>
        <v>100</v>
      </c>
      <c r="L32" s="269">
        <f t="shared" si="2"/>
        <v>133.33333333333334</v>
      </c>
    </row>
    <row r="33" spans="1:12" s="288" customFormat="1" ht="14.85" customHeight="1" x14ac:dyDescent="0.2">
      <c r="A33" s="283"/>
      <c r="B33" s="284" t="s">
        <v>148</v>
      </c>
      <c r="C33" s="352">
        <f>+[1]RENTAS!D167</f>
        <v>2</v>
      </c>
      <c r="D33" s="352">
        <f>+[1]RENTAS!E167</f>
        <v>2</v>
      </c>
      <c r="E33" s="273">
        <f t="shared" si="0"/>
        <v>100</v>
      </c>
      <c r="F33" s="353">
        <f>+[2]RENTAS!D167</f>
        <v>2</v>
      </c>
      <c r="G33" s="353">
        <f>+[2]RENTAS!E167</f>
        <v>2</v>
      </c>
      <c r="H33" s="275">
        <v>200</v>
      </c>
      <c r="I33" s="353">
        <f>+[3]RENTAS!D167</f>
        <v>2</v>
      </c>
      <c r="J33" s="353">
        <f>+[3]RENTAS!E167</f>
        <v>2</v>
      </c>
      <c r="K33" s="275">
        <f t="shared" si="4"/>
        <v>100</v>
      </c>
      <c r="L33" s="287">
        <f t="shared" si="2"/>
        <v>133.33333333333334</v>
      </c>
    </row>
    <row r="34" spans="1:12" s="278" customFormat="1" ht="14.85" customHeight="1" x14ac:dyDescent="0.2">
      <c r="A34" s="277"/>
      <c r="B34" s="266" t="s">
        <v>149</v>
      </c>
      <c r="C34" s="354">
        <f>+[1]RENTAS!D174</f>
        <v>2</v>
      </c>
      <c r="D34" s="354">
        <f>+[1]RENTAS!E174</f>
        <v>2</v>
      </c>
      <c r="E34" s="267">
        <f t="shared" si="0"/>
        <v>100</v>
      </c>
      <c r="F34" s="355">
        <f>+[2]RENTAS!D174</f>
        <v>2</v>
      </c>
      <c r="G34" s="355">
        <f>+[2]RENTAS!E174</f>
        <v>2</v>
      </c>
      <c r="H34" s="268">
        <v>200</v>
      </c>
      <c r="I34" s="355">
        <f>+[3]RENTAS!D174</f>
        <v>2</v>
      </c>
      <c r="J34" s="355">
        <f>+[3]RENTAS!E174</f>
        <v>2</v>
      </c>
      <c r="K34" s="268">
        <f t="shared" si="4"/>
        <v>100</v>
      </c>
      <c r="L34" s="269">
        <f t="shared" si="2"/>
        <v>133.33333333333334</v>
      </c>
    </row>
    <row r="35" spans="1:12" s="288" customFormat="1" ht="14.85" customHeight="1" x14ac:dyDescent="0.2">
      <c r="A35" s="283"/>
      <c r="B35" s="284" t="s">
        <v>208</v>
      </c>
      <c r="C35" s="352">
        <f>+[1]RENTAS!D181</f>
        <v>2</v>
      </c>
      <c r="D35" s="352">
        <f>+[1]RENTAS!E181</f>
        <v>2</v>
      </c>
      <c r="E35" s="273">
        <f t="shared" si="0"/>
        <v>100</v>
      </c>
      <c r="F35" s="353">
        <f>+[2]RENTAS!D181</f>
        <v>2</v>
      </c>
      <c r="G35" s="353">
        <f>+[2]RENTAS!E181</f>
        <v>2</v>
      </c>
      <c r="H35" s="275">
        <v>200</v>
      </c>
      <c r="I35" s="353">
        <f>+[3]RENTAS!D181</f>
        <v>2</v>
      </c>
      <c r="J35" s="353">
        <f>+[3]RENTAS!E181</f>
        <v>2</v>
      </c>
      <c r="K35" s="275">
        <f t="shared" si="4"/>
        <v>100</v>
      </c>
      <c r="L35" s="287">
        <f t="shared" si="2"/>
        <v>133.33333333333334</v>
      </c>
    </row>
    <row r="36" spans="1:12" s="278" customFormat="1" ht="14.85" customHeight="1" x14ac:dyDescent="0.2">
      <c r="A36" s="277"/>
      <c r="B36" s="266" t="s">
        <v>209</v>
      </c>
      <c r="C36" s="354">
        <f>+[1]RENTAS!D195</f>
        <v>6.2200000000000006</v>
      </c>
      <c r="D36" s="354">
        <f>+[1]RENTAS!E195</f>
        <v>6.3929163885734841</v>
      </c>
      <c r="E36" s="267">
        <f t="shared" si="0"/>
        <v>102.78000624716211</v>
      </c>
      <c r="F36" s="355">
        <f>+[2]RENTAS!D195</f>
        <v>6.0600000000000014</v>
      </c>
      <c r="G36" s="355">
        <f>+[2]RENTAS!E195</f>
        <v>6.3240150066217078</v>
      </c>
      <c r="H36" s="268">
        <v>633.15</v>
      </c>
      <c r="I36" s="355">
        <f>+[3]RENTAS!D195</f>
        <v>6.06</v>
      </c>
      <c r="J36" s="355">
        <f>+[3]RENTAS!E195</f>
        <v>6.3415437157305004</v>
      </c>
      <c r="K36" s="268">
        <f t="shared" si="4"/>
        <v>104.64593590314358</v>
      </c>
      <c r="L36" s="269">
        <f t="shared" si="2"/>
        <v>280.19198071676857</v>
      </c>
    </row>
    <row r="37" spans="1:12" s="300" customFormat="1" ht="14.85" customHeight="1" x14ac:dyDescent="0.2">
      <c r="A37" s="298"/>
      <c r="B37" s="299" t="s">
        <v>210</v>
      </c>
      <c r="C37" s="356">
        <f>+[1]RENTAS!D202</f>
        <v>2</v>
      </c>
      <c r="D37" s="356">
        <f>+[1]RENTAS!E202</f>
        <v>2</v>
      </c>
      <c r="E37" s="273">
        <v>0</v>
      </c>
      <c r="F37" s="353">
        <f>+[2]RENTAS!D202</f>
        <v>2</v>
      </c>
      <c r="G37" s="353">
        <f>+[2]RENTAS!E202</f>
        <v>2</v>
      </c>
      <c r="H37" s="275">
        <v>200</v>
      </c>
      <c r="I37" s="353">
        <f>+[3]RENTAS!D202</f>
        <v>2</v>
      </c>
      <c r="J37" s="353">
        <f>+[3]RENTAS!E202</f>
        <v>2</v>
      </c>
      <c r="K37" s="275">
        <f t="shared" si="4"/>
        <v>100</v>
      </c>
      <c r="L37" s="287">
        <f t="shared" si="2"/>
        <v>100</v>
      </c>
    </row>
    <row r="38" spans="1:12" s="278" customFormat="1" ht="14.85" customHeight="1" x14ac:dyDescent="0.2">
      <c r="A38" s="277"/>
      <c r="B38" s="266" t="s">
        <v>211</v>
      </c>
      <c r="C38" s="339">
        <f>+[1]RENTAS!D209</f>
        <v>2</v>
      </c>
      <c r="D38" s="339">
        <f>+[1]RENTAS!E209</f>
        <v>2</v>
      </c>
      <c r="E38" s="267">
        <f t="shared" ref="E38:E54" si="5">+D38*100/C38</f>
        <v>100</v>
      </c>
      <c r="F38" s="357">
        <f>+[2]RENTAS!D209</f>
        <v>2</v>
      </c>
      <c r="G38" s="357">
        <f>+[2]RENTAS!E209</f>
        <v>2</v>
      </c>
      <c r="H38" s="268">
        <v>200</v>
      </c>
      <c r="I38" s="357">
        <f>+[3]RENTAS!D209</f>
        <v>2</v>
      </c>
      <c r="J38" s="357">
        <f>+[3]RENTAS!E209</f>
        <v>2</v>
      </c>
      <c r="K38" s="268">
        <f t="shared" si="4"/>
        <v>100</v>
      </c>
      <c r="L38" s="269">
        <f t="shared" si="2"/>
        <v>133.33333333333334</v>
      </c>
    </row>
    <row r="39" spans="1:12" s="288" customFormat="1" ht="14.85" customHeight="1" x14ac:dyDescent="0.2">
      <c r="A39" s="283"/>
      <c r="B39" s="284" t="s">
        <v>212</v>
      </c>
      <c r="C39" s="350">
        <f>+[1]RENTAS!D221</f>
        <v>6.0000000000000009</v>
      </c>
      <c r="D39" s="350">
        <f>+[1]RENTAS!E221</f>
        <v>5.5888304931783193</v>
      </c>
      <c r="E39" s="273">
        <f t="shared" si="5"/>
        <v>93.147174886305308</v>
      </c>
      <c r="F39" s="358">
        <f>+[2]RENTAS!D221</f>
        <v>6.0000000000000009</v>
      </c>
      <c r="G39" s="358">
        <f>+[2]RENTAS!E221</f>
        <v>6.1739958592132504</v>
      </c>
      <c r="H39" s="275">
        <v>538.12</v>
      </c>
      <c r="I39" s="358">
        <f>+[3]RENTAS!D221</f>
        <v>6</v>
      </c>
      <c r="J39" s="358">
        <f>+[3]RENTAS!E221</f>
        <v>6.3517847852630496</v>
      </c>
      <c r="K39" s="275">
        <f t="shared" si="4"/>
        <v>105.86307975438416</v>
      </c>
      <c r="L39" s="287">
        <f t="shared" si="2"/>
        <v>245.7100848802298</v>
      </c>
    </row>
    <row r="40" spans="1:12" s="278" customFormat="1" ht="14.85" customHeight="1" x14ac:dyDescent="0.2">
      <c r="A40" s="277"/>
      <c r="B40" s="266" t="s">
        <v>151</v>
      </c>
      <c r="C40" s="339">
        <f>+[1]RENTAS!D230</f>
        <v>2.8</v>
      </c>
      <c r="D40" s="339">
        <f>+[1]RENTAS!E230</f>
        <v>2.7666666666666666</v>
      </c>
      <c r="E40" s="267">
        <f t="shared" si="5"/>
        <v>98.809523809523824</v>
      </c>
      <c r="F40" s="357">
        <f>+[2]RENTAS!D230</f>
        <v>2.8</v>
      </c>
      <c r="G40" s="357">
        <f>+[2]RENTAS!E230</f>
        <v>2.9061538461538463</v>
      </c>
      <c r="H40" s="268">
        <v>210.9</v>
      </c>
      <c r="I40" s="357">
        <f>+[3]RENTAS!D230</f>
        <v>2.8</v>
      </c>
      <c r="J40" s="357">
        <f>+[3]RENTAS!E230</f>
        <v>2.8183333333333298</v>
      </c>
      <c r="K40" s="268">
        <f t="shared" si="4"/>
        <v>100.65476190476178</v>
      </c>
      <c r="L40" s="269">
        <f t="shared" si="2"/>
        <v>136.78809523809522</v>
      </c>
    </row>
    <row r="41" spans="1:12" s="288" customFormat="1" ht="14.85" customHeight="1" x14ac:dyDescent="0.2">
      <c r="A41" s="283"/>
      <c r="B41" s="284" t="s">
        <v>152</v>
      </c>
      <c r="C41" s="352">
        <f>+[1]RENTAS!D239</f>
        <v>3</v>
      </c>
      <c r="D41" s="352">
        <f>+[1]RENTAS!E239</f>
        <v>3.0357142857142856</v>
      </c>
      <c r="E41" s="273">
        <f t="shared" si="5"/>
        <v>101.19047619047619</v>
      </c>
      <c r="F41" s="353">
        <f>+[2]RENTAS!D239</f>
        <v>3</v>
      </c>
      <c r="G41" s="353">
        <f>+[2]RENTAS!E239</f>
        <v>3.0042857142857144</v>
      </c>
      <c r="H41" s="275">
        <v>297.43</v>
      </c>
      <c r="I41" s="353">
        <f>+[3]RENTAS!D239</f>
        <v>3</v>
      </c>
      <c r="J41" s="353">
        <f>+[3]RENTAS!E239</f>
        <v>2.9871428571428602</v>
      </c>
      <c r="K41" s="275">
        <f t="shared" si="4"/>
        <v>99.571428571428669</v>
      </c>
      <c r="L41" s="287">
        <f t="shared" si="2"/>
        <v>166.06396825396828</v>
      </c>
    </row>
    <row r="42" spans="1:12" s="278" customFormat="1" ht="14.85" customHeight="1" x14ac:dyDescent="0.2">
      <c r="A42" s="277"/>
      <c r="B42" s="266" t="s">
        <v>153</v>
      </c>
      <c r="C42" s="351">
        <f>+[1]RENTAS!D248</f>
        <v>2.8</v>
      </c>
      <c r="D42" s="351">
        <f>+[1]RENTAS!E248</f>
        <v>5.3258241758241756</v>
      </c>
      <c r="E42" s="267">
        <f t="shared" si="5"/>
        <v>190.20800627943484</v>
      </c>
      <c r="F42" s="357">
        <f>+[2]RENTAS!D248</f>
        <v>2.8</v>
      </c>
      <c r="G42" s="357">
        <f>+[2]RENTAS!E248</f>
        <v>2.7318040293040293</v>
      </c>
      <c r="H42" s="268">
        <v>262.10000000000002</v>
      </c>
      <c r="I42" s="357">
        <f>+[3]RENTAS!D248</f>
        <v>2.8</v>
      </c>
      <c r="J42" s="357">
        <f>+[3]RENTAS!E248</f>
        <v>2.9797802197802201</v>
      </c>
      <c r="K42" s="268">
        <f t="shared" si="4"/>
        <v>106.42072213500786</v>
      </c>
      <c r="L42" s="269">
        <f t="shared" si="2"/>
        <v>186.24290947148089</v>
      </c>
    </row>
    <row r="43" spans="1:12" s="288" customFormat="1" ht="14.85" customHeight="1" x14ac:dyDescent="0.2">
      <c r="A43" s="283"/>
      <c r="B43" s="284" t="s">
        <v>154</v>
      </c>
      <c r="C43" s="350">
        <f>+[1]RENTAS!D261</f>
        <v>5.16</v>
      </c>
      <c r="D43" s="350">
        <f>+[1]RENTAS!E261</f>
        <v>5.2386356717863576</v>
      </c>
      <c r="E43" s="273">
        <f t="shared" si="5"/>
        <v>101.52394712764259</v>
      </c>
      <c r="F43" s="353">
        <f>+[2]RENTAS!D261</f>
        <v>5.36</v>
      </c>
      <c r="G43" s="353">
        <f>+[2]RENTAS!E261</f>
        <v>5.7688740287945501</v>
      </c>
      <c r="H43" s="275">
        <v>543.76</v>
      </c>
      <c r="I43" s="353">
        <f>+[3]RENTAS!D261</f>
        <v>5.36</v>
      </c>
      <c r="J43" s="353">
        <f>+[3]RENTAS!E261</f>
        <v>5.4840404355833998</v>
      </c>
      <c r="K43" s="275">
        <f t="shared" si="4"/>
        <v>102.31418723103356</v>
      </c>
      <c r="L43" s="287">
        <f t="shared" si="2"/>
        <v>249.1993781195587</v>
      </c>
    </row>
    <row r="44" spans="1:12" s="278" customFormat="1" ht="14.85" customHeight="1" x14ac:dyDescent="0.2">
      <c r="A44" s="277"/>
      <c r="B44" s="266" t="s">
        <v>213</v>
      </c>
      <c r="C44" s="339">
        <f>+[1]RENTAS!D268</f>
        <v>1.5</v>
      </c>
      <c r="D44" s="339">
        <f>+[1]RENTAS!E268</f>
        <v>1.5</v>
      </c>
      <c r="E44" s="267">
        <f t="shared" si="5"/>
        <v>100</v>
      </c>
      <c r="F44" s="357">
        <f>+[2]RENTAS!D268</f>
        <v>1.5</v>
      </c>
      <c r="G44" s="357">
        <f>+[2]RENTAS!E268</f>
        <v>1.5</v>
      </c>
      <c r="H44" s="268">
        <v>150</v>
      </c>
      <c r="I44" s="357">
        <f>+[3]RENTAS!D268</f>
        <v>1.5</v>
      </c>
      <c r="J44" s="357">
        <f>+[3]RENTAS!E268</f>
        <v>1.5</v>
      </c>
      <c r="K44" s="268">
        <f t="shared" si="4"/>
        <v>100</v>
      </c>
      <c r="L44" s="269">
        <f t="shared" si="2"/>
        <v>116.66666666666667</v>
      </c>
    </row>
    <row r="45" spans="1:12" s="288" customFormat="1" ht="14.85" customHeight="1" x14ac:dyDescent="0.2">
      <c r="A45" s="283"/>
      <c r="B45" s="284" t="s">
        <v>155</v>
      </c>
      <c r="C45" s="334">
        <f>+[1]RENTAS!D275</f>
        <v>1.5</v>
      </c>
      <c r="D45" s="334">
        <f>+[1]RENTAS!E275</f>
        <v>1.5</v>
      </c>
      <c r="E45" s="273">
        <f t="shared" si="5"/>
        <v>100</v>
      </c>
      <c r="F45" s="358">
        <f>+[2]RENTAS!D275</f>
        <v>1.5</v>
      </c>
      <c r="G45" s="358">
        <f>+[2]RENTAS!E275</f>
        <v>1.5</v>
      </c>
      <c r="H45" s="275">
        <v>150</v>
      </c>
      <c r="I45" s="358">
        <f>+[3]RENTAS!D275</f>
        <v>1.5</v>
      </c>
      <c r="J45" s="358">
        <f>+[3]RENTAS!E275</f>
        <v>1.5</v>
      </c>
      <c r="K45" s="275">
        <f t="shared" si="4"/>
        <v>100</v>
      </c>
      <c r="L45" s="287">
        <f t="shared" si="2"/>
        <v>116.66666666666667</v>
      </c>
    </row>
    <row r="46" spans="1:12" s="278" customFormat="1" ht="14.85" customHeight="1" x14ac:dyDescent="0.2">
      <c r="A46" s="277"/>
      <c r="B46" s="266" t="s">
        <v>156</v>
      </c>
      <c r="C46" s="339">
        <f>+[1]RENTAS!D281</f>
        <v>1.5</v>
      </c>
      <c r="D46" s="339">
        <f>+[1]RENTAS!E281</f>
        <v>1.5</v>
      </c>
      <c r="E46" s="267">
        <f t="shared" si="5"/>
        <v>100</v>
      </c>
      <c r="F46" s="357">
        <f>+[2]RENTAS!D281</f>
        <v>1.5</v>
      </c>
      <c r="G46" s="357">
        <f>+[2]RENTAS!E281</f>
        <v>1.5</v>
      </c>
      <c r="H46" s="268">
        <v>150</v>
      </c>
      <c r="I46" s="357">
        <f>+[3]RENTAS!D281</f>
        <v>1.5</v>
      </c>
      <c r="J46" s="357">
        <f>+[3]RENTAS!E281</f>
        <v>1.5</v>
      </c>
      <c r="K46" s="268">
        <f t="shared" si="4"/>
        <v>100</v>
      </c>
      <c r="L46" s="269">
        <f t="shared" si="2"/>
        <v>116.66666666666667</v>
      </c>
    </row>
    <row r="47" spans="1:12" s="288" customFormat="1" ht="14.85" customHeight="1" x14ac:dyDescent="0.2">
      <c r="A47" s="283"/>
      <c r="B47" s="284" t="s">
        <v>157</v>
      </c>
      <c r="C47" s="334">
        <f>+[1]RENTAS!D288</f>
        <v>1.5</v>
      </c>
      <c r="D47" s="334">
        <f>+[1]RENTAS!E288</f>
        <v>1.5</v>
      </c>
      <c r="E47" s="273">
        <f t="shared" si="5"/>
        <v>100</v>
      </c>
      <c r="F47" s="358">
        <f>+[2]RENTAS!D288</f>
        <v>1.5</v>
      </c>
      <c r="G47" s="358">
        <f>+[2]RENTAS!E288</f>
        <v>1.5</v>
      </c>
      <c r="H47" s="275">
        <v>150</v>
      </c>
      <c r="I47" s="358">
        <f>+[3]RENTAS!D288</f>
        <v>1.5</v>
      </c>
      <c r="J47" s="358">
        <f>+[3]RENTAS!E288</f>
        <v>1.5</v>
      </c>
      <c r="K47" s="275">
        <f t="shared" si="4"/>
        <v>100</v>
      </c>
      <c r="L47" s="287">
        <f t="shared" si="2"/>
        <v>116.66666666666667</v>
      </c>
    </row>
    <row r="48" spans="1:12" s="278" customFormat="1" ht="14.85" customHeight="1" x14ac:dyDescent="0.2">
      <c r="A48" s="277"/>
      <c r="B48" s="266" t="s">
        <v>158</v>
      </c>
      <c r="C48" s="339">
        <f>+[1]RENTAS!D295</f>
        <v>2</v>
      </c>
      <c r="D48" s="339">
        <f>+[1]RENTAS!E295</f>
        <v>2</v>
      </c>
      <c r="E48" s="267">
        <f t="shared" si="5"/>
        <v>100</v>
      </c>
      <c r="F48" s="357">
        <f>+[2]RENTAS!D295</f>
        <v>2</v>
      </c>
      <c r="G48" s="357">
        <f>+[2]RENTAS!E295</f>
        <v>2</v>
      </c>
      <c r="H48" s="268">
        <v>200</v>
      </c>
      <c r="I48" s="357">
        <f>+[3]RENTAS!D295</f>
        <v>2</v>
      </c>
      <c r="J48" s="357">
        <f>+[3]RENTAS!E295</f>
        <v>2</v>
      </c>
      <c r="K48" s="268">
        <f t="shared" si="4"/>
        <v>100</v>
      </c>
      <c r="L48" s="269">
        <f t="shared" si="2"/>
        <v>133.33333333333334</v>
      </c>
    </row>
    <row r="49" spans="1:12" s="288" customFormat="1" ht="14.85" customHeight="1" x14ac:dyDescent="0.2">
      <c r="A49" s="283"/>
      <c r="B49" s="284" t="s">
        <v>159</v>
      </c>
      <c r="C49" s="334">
        <f>+[1]RENTAS!D302</f>
        <v>1.5</v>
      </c>
      <c r="D49" s="334">
        <f>+[1]RENTAS!E302</f>
        <v>1.5</v>
      </c>
      <c r="E49" s="273">
        <f t="shared" si="5"/>
        <v>100</v>
      </c>
      <c r="F49" s="358">
        <f>+[2]RENTAS!D313</f>
        <v>3.82</v>
      </c>
      <c r="G49" s="358">
        <f>+[2]RENTAS!E313</f>
        <v>3.6481376313123235</v>
      </c>
      <c r="H49" s="275">
        <v>150</v>
      </c>
      <c r="I49" s="358">
        <f>+[3]RENTAS!D302</f>
        <v>1.5</v>
      </c>
      <c r="J49" s="358">
        <f>+[3]RENTAS!E302</f>
        <v>1.5</v>
      </c>
      <c r="K49" s="275">
        <f t="shared" si="4"/>
        <v>100</v>
      </c>
      <c r="L49" s="287">
        <f t="shared" si="2"/>
        <v>116.66666666666667</v>
      </c>
    </row>
    <row r="50" spans="1:12" s="278" customFormat="1" ht="14.85" customHeight="1" x14ac:dyDescent="0.2">
      <c r="A50" s="277"/>
      <c r="B50" s="266" t="s">
        <v>160</v>
      </c>
      <c r="C50" s="354">
        <f>+[1]RENTAS!D313</f>
        <v>3.82</v>
      </c>
      <c r="D50" s="354">
        <f>+[1]RENTAS!E313</f>
        <v>3.7482461500726916</v>
      </c>
      <c r="E50" s="267">
        <f t="shared" si="5"/>
        <v>98.121626965253697</v>
      </c>
      <c r="F50" s="355">
        <f>+[2]RENTAS!D313</f>
        <v>3.82</v>
      </c>
      <c r="G50" s="355">
        <f>+[2]RENTAS!E313</f>
        <v>3.6481376313123235</v>
      </c>
      <c r="H50" s="268">
        <v>343.13</v>
      </c>
      <c r="I50" s="355">
        <f>+[3]RENTAS!D313</f>
        <v>3.8200000000000003</v>
      </c>
      <c r="J50" s="355">
        <f>+[3]RENTAS!E313</f>
        <v>3.6481376313123199</v>
      </c>
      <c r="K50" s="268">
        <f t="shared" si="4"/>
        <v>95.500985112887946</v>
      </c>
      <c r="L50" s="269">
        <f t="shared" si="2"/>
        <v>178.91753735938053</v>
      </c>
    </row>
    <row r="51" spans="1:12" s="288" customFormat="1" ht="14.85" customHeight="1" x14ac:dyDescent="0.2">
      <c r="A51" s="283"/>
      <c r="B51" s="284" t="s">
        <v>161</v>
      </c>
      <c r="C51" s="334">
        <f>+[1]RENTAS!D321</f>
        <v>2.5</v>
      </c>
      <c r="D51" s="334">
        <f>+[1]RENTAS!E321</f>
        <v>2.4153884338545546</v>
      </c>
      <c r="E51" s="273">
        <f t="shared" si="5"/>
        <v>96.61553735418218</v>
      </c>
      <c r="F51" s="358">
        <f>+[2]RENTAS!D321</f>
        <v>2.5</v>
      </c>
      <c r="G51" s="358">
        <f>+[2]RENTAS!E321</f>
        <v>2.4558823529411766</v>
      </c>
      <c r="H51" s="275">
        <v>252.08</v>
      </c>
      <c r="I51" s="359">
        <f>+[3]RENTAS!D321</f>
        <v>2.5</v>
      </c>
      <c r="J51" s="359">
        <f>+[3]RENTAS!E321</f>
        <v>2.4558823529411802</v>
      </c>
      <c r="K51" s="275">
        <f t="shared" si="4"/>
        <v>98.235294117647214</v>
      </c>
      <c r="L51" s="287">
        <f t="shared" si="2"/>
        <v>148.97694382394312</v>
      </c>
    </row>
    <row r="52" spans="1:12" s="278" customFormat="1" ht="14.85" customHeight="1" x14ac:dyDescent="0.2">
      <c r="A52" s="277"/>
      <c r="B52" s="266" t="s">
        <v>162</v>
      </c>
      <c r="C52" s="339">
        <f>+[1]RENTAS!D329</f>
        <v>2.5</v>
      </c>
      <c r="D52" s="339">
        <f>+[1]RENTAS!E329</f>
        <v>2.4713908239250539</v>
      </c>
      <c r="E52" s="267">
        <f t="shared" si="5"/>
        <v>98.855632957002157</v>
      </c>
      <c r="F52" s="357">
        <f>+[2]RENTAS!D329</f>
        <v>2.5</v>
      </c>
      <c r="G52" s="357">
        <f>+[2]RENTAS!E329</f>
        <v>2.4598782512451578</v>
      </c>
      <c r="H52" s="268">
        <v>250.49</v>
      </c>
      <c r="I52" s="355">
        <f>+[3]RENTAS!D329</f>
        <v>2.5</v>
      </c>
      <c r="J52" s="355">
        <f>+[3]RENTAS!E329</f>
        <v>2.45987825124516</v>
      </c>
      <c r="K52" s="268">
        <f t="shared" si="4"/>
        <v>98.395130049806397</v>
      </c>
      <c r="L52" s="269">
        <f t="shared" si="2"/>
        <v>149.24692100226954</v>
      </c>
    </row>
    <row r="53" spans="1:12" s="288" customFormat="1" ht="14.85" customHeight="1" x14ac:dyDescent="0.2">
      <c r="A53" s="283"/>
      <c r="B53" s="284" t="s">
        <v>214</v>
      </c>
      <c r="C53" s="334">
        <f>+[1]RENTAS!D344</f>
        <v>1.48</v>
      </c>
      <c r="D53" s="334">
        <f>+[1]RENTAS!E344</f>
        <v>1.5112525008047397</v>
      </c>
      <c r="E53" s="273">
        <f t="shared" si="5"/>
        <v>102.1116554597797</v>
      </c>
      <c r="F53" s="353">
        <f>+[2]RENTAS!D344</f>
        <v>1.48</v>
      </c>
      <c r="G53" s="353">
        <f>+[2]RENTAS!E344</f>
        <v>1.5689502083793676</v>
      </c>
      <c r="H53" s="275">
        <v>250.65</v>
      </c>
      <c r="I53" s="359">
        <f>+[3]RENTAS!D344</f>
        <v>1.48</v>
      </c>
      <c r="J53" s="359">
        <f>+[3]RENTAS!E344</f>
        <v>1.5050889237468401</v>
      </c>
      <c r="K53" s="275">
        <f t="shared" si="4"/>
        <v>101.69519755046218</v>
      </c>
      <c r="L53" s="287">
        <f t="shared" si="2"/>
        <v>151.48561767008064</v>
      </c>
    </row>
    <row r="54" spans="1:12" s="278" customFormat="1" ht="27.2" customHeight="1" x14ac:dyDescent="0.2">
      <c r="A54" s="277"/>
      <c r="B54" s="266" t="s">
        <v>215</v>
      </c>
      <c r="C54" s="351">
        <f>+[1]RENTAS!D360</f>
        <v>3.8386999999999998</v>
      </c>
      <c r="D54" s="351">
        <f>+[1]RENTAS!E360</f>
        <v>8.6554694229112847</v>
      </c>
      <c r="E54" s="267">
        <f t="shared" si="5"/>
        <v>225.47918365361414</v>
      </c>
      <c r="F54" s="345">
        <f>+[2]RENTAS!D360</f>
        <v>3.8521999999999998</v>
      </c>
      <c r="G54" s="345">
        <f>+[2]RENTAS!E360</f>
        <v>9.5843023255813957</v>
      </c>
      <c r="H54" s="268">
        <v>768.69</v>
      </c>
      <c r="I54" s="355">
        <f>+[3]RENTAS!D360</f>
        <v>6.4021999999999997</v>
      </c>
      <c r="J54" s="355">
        <f>+[3]RENTAS!E360</f>
        <v>7.5617886178861795</v>
      </c>
      <c r="K54" s="268">
        <f t="shared" si="4"/>
        <v>118.11234603552185</v>
      </c>
      <c r="L54" s="269">
        <f t="shared" si="2"/>
        <v>370.76050989637866</v>
      </c>
    </row>
    <row r="55" spans="1:12" ht="14.65" customHeight="1" x14ac:dyDescent="0.2">
      <c r="A55" s="205"/>
      <c r="B55" s="301"/>
      <c r="C55" s="302"/>
      <c r="D55" s="272"/>
      <c r="E55" s="272"/>
      <c r="F55" s="303"/>
      <c r="G55" s="303"/>
      <c r="H55" s="303"/>
      <c r="I55" s="304"/>
      <c r="J55" s="304"/>
      <c r="K55" s="304"/>
      <c r="L55" s="253"/>
    </row>
    <row r="56" spans="1:12" s="264" customFormat="1" ht="14.85" customHeight="1" x14ac:dyDescent="0.2">
      <c r="A56" s="258"/>
      <c r="B56" s="305" t="s">
        <v>216</v>
      </c>
      <c r="C56" s="260"/>
      <c r="D56" s="306"/>
      <c r="E56" s="306"/>
      <c r="F56" s="307"/>
      <c r="G56" s="307"/>
      <c r="H56" s="307"/>
      <c r="I56" s="307"/>
      <c r="J56" s="307"/>
      <c r="K56" s="307"/>
      <c r="L56" s="263"/>
    </row>
    <row r="57" spans="1:12" ht="13.5" customHeight="1" x14ac:dyDescent="0.2">
      <c r="A57" s="205"/>
      <c r="B57" s="301"/>
      <c r="C57" s="302"/>
      <c r="D57" s="272"/>
      <c r="E57" s="272"/>
      <c r="F57" s="303"/>
      <c r="G57" s="303"/>
      <c r="H57" s="303"/>
      <c r="I57" s="304"/>
      <c r="J57" s="304"/>
      <c r="K57" s="304"/>
      <c r="L57" s="253"/>
    </row>
    <row r="58" spans="1:12" s="278" customFormat="1" ht="14.85" customHeight="1" x14ac:dyDescent="0.2">
      <c r="A58" s="277"/>
      <c r="B58" s="266" t="s">
        <v>217</v>
      </c>
      <c r="C58" s="360">
        <f>+[1]CATASTRO!D10</f>
        <v>2.4</v>
      </c>
      <c r="D58" s="360">
        <f>+[1]CATASTRO!E10</f>
        <v>2.4392635102821618</v>
      </c>
      <c r="E58" s="267">
        <f t="shared" ref="E58:E68" si="6">+D58*100/C58</f>
        <v>101.63597959509008</v>
      </c>
      <c r="F58" s="345">
        <f>+[2]CATASTRO!D10</f>
        <v>2.5499999999999998</v>
      </c>
      <c r="G58" s="345">
        <f>+[2]CATASTRO!E10</f>
        <v>2.5490830636461705</v>
      </c>
      <c r="H58" s="294">
        <f t="shared" ref="H58:H68" si="7">+G58*100/F58</f>
        <v>99.964041711614541</v>
      </c>
      <c r="I58" s="345">
        <f>+[3]CATASTRO!D10</f>
        <v>2.48</v>
      </c>
      <c r="J58" s="345">
        <f>+[3]CATASTRO!E10</f>
        <v>2.5714285714285698</v>
      </c>
      <c r="K58" s="268">
        <f t="shared" ref="K58:K68" si="8">+J58*100/I58</f>
        <v>103.6866359447004</v>
      </c>
      <c r="L58" s="269">
        <f t="shared" ref="L58:L68" si="9">+(E58+H58+K58)/3</f>
        <v>101.76221908380167</v>
      </c>
    </row>
    <row r="59" spans="1:12" ht="14.85" customHeight="1" x14ac:dyDescent="0.2">
      <c r="A59" s="205"/>
      <c r="B59" s="308" t="s">
        <v>163</v>
      </c>
      <c r="C59" s="361">
        <f>+[1]CATASTRO!D19</f>
        <v>0.85</v>
      </c>
      <c r="D59" s="361">
        <f>+[1]CATASTRO!E19</f>
        <v>0.90082644628099173</v>
      </c>
      <c r="E59" s="273">
        <f t="shared" si="6"/>
        <v>105.97958191541079</v>
      </c>
      <c r="F59" s="362">
        <f>+[2]CATASTRO!D19</f>
        <v>2.6</v>
      </c>
      <c r="G59" s="362">
        <f>+[2]CATASTRO!E19</f>
        <v>2.701356529736358</v>
      </c>
      <c r="H59" s="294">
        <f t="shared" si="7"/>
        <v>103.89832806678299</v>
      </c>
      <c r="I59" s="363">
        <f>+[3]CATASTRO!D19</f>
        <v>2.6</v>
      </c>
      <c r="J59" s="363">
        <f>+[3]CATASTRO!E19</f>
        <v>2.7017527026162602</v>
      </c>
      <c r="K59" s="275">
        <f t="shared" si="8"/>
        <v>103.91356548524077</v>
      </c>
      <c r="L59" s="276">
        <f t="shared" si="9"/>
        <v>104.59715848914486</v>
      </c>
    </row>
    <row r="60" spans="1:12" s="278" customFormat="1" ht="14.85" customHeight="1" x14ac:dyDescent="0.2">
      <c r="A60" s="277"/>
      <c r="B60" s="266" t="s">
        <v>218</v>
      </c>
      <c r="C60" s="360">
        <f>+[1]CATASTRO!D29</f>
        <v>4.2</v>
      </c>
      <c r="D60" s="360">
        <f>+[1]CATASTRO!E29</f>
        <v>4.2804034786126</v>
      </c>
      <c r="E60" s="267">
        <f t="shared" si="6"/>
        <v>101.91436853839524</v>
      </c>
      <c r="F60" s="345">
        <f>+[2]CATASTRO!D29</f>
        <v>4.2</v>
      </c>
      <c r="G60" s="345">
        <f>+[2]CATASTRO!E29</f>
        <v>4.1729017359452145</v>
      </c>
      <c r="H60" s="294">
        <f t="shared" si="7"/>
        <v>99.354803236790815</v>
      </c>
      <c r="I60" s="345">
        <f>+[3]CATASTRO!D29</f>
        <v>3.9</v>
      </c>
      <c r="J60" s="345">
        <f>+[3]CATASTRO!E29</f>
        <v>4.0574074074074096</v>
      </c>
      <c r="K60" s="268">
        <f t="shared" si="8"/>
        <v>104.03608736942076</v>
      </c>
      <c r="L60" s="269">
        <f t="shared" si="9"/>
        <v>101.76841971486893</v>
      </c>
    </row>
    <row r="61" spans="1:12" ht="14.85" customHeight="1" x14ac:dyDescent="0.2">
      <c r="A61" s="205"/>
      <c r="B61" s="308" t="s">
        <v>219</v>
      </c>
      <c r="C61" s="364">
        <f>+[1]CATASTRO!D41</f>
        <v>6.65</v>
      </c>
      <c r="D61" s="364">
        <f>+[1]CATASTRO!E41</f>
        <v>6.9333333333333336</v>
      </c>
      <c r="E61" s="273">
        <f t="shared" si="6"/>
        <v>104.26065162907268</v>
      </c>
      <c r="F61" s="348">
        <f>+[2]CATASTRO!D41</f>
        <v>6.65</v>
      </c>
      <c r="G61" s="348">
        <f>+[2]CATASTRO!E41</f>
        <v>6.9333333333333336</v>
      </c>
      <c r="H61" s="294">
        <f t="shared" si="7"/>
        <v>104.26065162907268</v>
      </c>
      <c r="I61" s="346">
        <f>+[3]CATASTRO!D41</f>
        <v>6.65</v>
      </c>
      <c r="J61" s="346">
        <f>+[3]CATASTRO!E41</f>
        <v>6.93333333333333</v>
      </c>
      <c r="K61" s="275">
        <f t="shared" si="8"/>
        <v>104.26065162907263</v>
      </c>
      <c r="L61" s="276">
        <f t="shared" si="9"/>
        <v>104.26065162907265</v>
      </c>
    </row>
    <row r="62" spans="1:12" s="296" customFormat="1" ht="14.85" customHeight="1" x14ac:dyDescent="0.2">
      <c r="A62" s="277"/>
      <c r="B62" s="266" t="s">
        <v>164</v>
      </c>
      <c r="C62" s="365">
        <f>+[1]CATASTRO!D59</f>
        <v>12.15</v>
      </c>
      <c r="D62" s="365">
        <f>+[1]CATASTRO!E59</f>
        <v>12.147927724170129</v>
      </c>
      <c r="E62" s="293">
        <f t="shared" si="6"/>
        <v>99.982944231852912</v>
      </c>
      <c r="F62" s="345">
        <f>+[2]CATASTRO!D59</f>
        <v>12.15</v>
      </c>
      <c r="G62" s="345">
        <f>+[2]CATASTRO!E59</f>
        <v>12.2732519825002</v>
      </c>
      <c r="H62" s="294">
        <f t="shared" si="7"/>
        <v>101.01441960905515</v>
      </c>
      <c r="I62" s="345">
        <f>+[3]CATASTRO!D59</f>
        <v>12.15</v>
      </c>
      <c r="J62" s="345">
        <f>+[3]CATASTRO!E59</f>
        <v>12.219923117886101</v>
      </c>
      <c r="K62" s="294">
        <f t="shared" si="8"/>
        <v>100.5754989126428</v>
      </c>
      <c r="L62" s="295">
        <f t="shared" si="9"/>
        <v>100.52428758451696</v>
      </c>
    </row>
    <row r="63" spans="1:12" ht="14.85" customHeight="1" x14ac:dyDescent="0.2">
      <c r="A63" s="205"/>
      <c r="B63" s="308" t="s">
        <v>154</v>
      </c>
      <c r="C63" s="364">
        <f>+[1]CATASTRO!D73</f>
        <v>8.06</v>
      </c>
      <c r="D63" s="364">
        <f>+[1]CATASTRO!E73</f>
        <v>8.6163307681354393</v>
      </c>
      <c r="E63" s="273">
        <f t="shared" si="6"/>
        <v>106.90236685031562</v>
      </c>
      <c r="F63" s="348">
        <f>+[2]CATASTRO!D73</f>
        <v>8.1</v>
      </c>
      <c r="G63" s="348">
        <f>+[2]CATASTRO!E73</f>
        <v>8.6426197458455523</v>
      </c>
      <c r="H63" s="274">
        <f t="shared" si="7"/>
        <v>106.69900920796978</v>
      </c>
      <c r="I63" s="346">
        <f>+[3]CATASTRO!D73</f>
        <v>7.99</v>
      </c>
      <c r="J63" s="346">
        <f>+[3]CATASTRO!E73</f>
        <v>8.3933206677715404</v>
      </c>
      <c r="K63" s="275">
        <f t="shared" si="8"/>
        <v>105.047818119794</v>
      </c>
      <c r="L63" s="276">
        <f t="shared" si="9"/>
        <v>106.21639805935979</v>
      </c>
    </row>
    <row r="64" spans="1:12" s="278" customFormat="1" ht="14.85" customHeight="1" x14ac:dyDescent="0.2">
      <c r="A64" s="277"/>
      <c r="B64" s="266" t="s">
        <v>165</v>
      </c>
      <c r="C64" s="360">
        <f>+[1]CATASTRO!D81</f>
        <v>3</v>
      </c>
      <c r="D64" s="360">
        <f>+[1]CATASTRO!E81</f>
        <v>2.9184399999999999</v>
      </c>
      <c r="E64" s="267">
        <f t="shared" si="6"/>
        <v>97.281333333333336</v>
      </c>
      <c r="F64" s="345">
        <f>+[2]CATASTRO!D81</f>
        <v>3</v>
      </c>
      <c r="G64" s="345">
        <f>+[2]CATASTRO!E81</f>
        <v>2.8835776100628934</v>
      </c>
      <c r="H64" s="268">
        <f t="shared" si="7"/>
        <v>96.119253668763122</v>
      </c>
      <c r="I64" s="345">
        <f>+[3]CATASTRO!D81</f>
        <v>3</v>
      </c>
      <c r="J64" s="345">
        <f>+[3]CATASTRO!E81</f>
        <v>2.9262824752007601</v>
      </c>
      <c r="K64" s="268">
        <f t="shared" si="8"/>
        <v>97.542749173358672</v>
      </c>
      <c r="L64" s="269">
        <f t="shared" si="9"/>
        <v>96.981112058485053</v>
      </c>
    </row>
    <row r="65" spans="1:15" ht="14.85" customHeight="1" x14ac:dyDescent="0.2">
      <c r="A65" s="205"/>
      <c r="B65" s="308" t="s">
        <v>166</v>
      </c>
      <c r="C65" s="364">
        <f>+[1]CATASTRO!D89</f>
        <v>2.4</v>
      </c>
      <c r="D65" s="364">
        <f>+[1]CATASTRO!E89</f>
        <v>2.5</v>
      </c>
      <c r="E65" s="273">
        <f t="shared" si="6"/>
        <v>104.16666666666667</v>
      </c>
      <c r="F65" s="348">
        <f>+[2]CATASTRO!D89</f>
        <v>2.9</v>
      </c>
      <c r="G65" s="348">
        <f>+[2]CATASTRO!E89</f>
        <v>2.9619999999999997</v>
      </c>
      <c r="H65" s="274">
        <f t="shared" si="7"/>
        <v>102.13793103448276</v>
      </c>
      <c r="I65" s="346">
        <f>+[3]CATASTRO!D89</f>
        <v>2.9</v>
      </c>
      <c r="J65" s="346">
        <f>+[3]CATASTRO!E89</f>
        <v>2.96</v>
      </c>
      <c r="K65" s="275">
        <f t="shared" si="8"/>
        <v>102.06896551724138</v>
      </c>
      <c r="L65" s="276">
        <f t="shared" si="9"/>
        <v>102.79118773946361</v>
      </c>
    </row>
    <row r="66" spans="1:15" s="278" customFormat="1" ht="14.85" customHeight="1" x14ac:dyDescent="0.2">
      <c r="A66" s="277"/>
      <c r="B66" s="266" t="s">
        <v>167</v>
      </c>
      <c r="C66" s="360">
        <f>+[1]CATASTRO!D99</f>
        <v>3.6</v>
      </c>
      <c r="D66" s="360">
        <f>+[1]CATASTRO!E99</f>
        <v>3.5583333333333331</v>
      </c>
      <c r="E66" s="267">
        <f t="shared" si="6"/>
        <v>98.842592592592581</v>
      </c>
      <c r="F66" s="345">
        <f>+[2]CATASTRO!D99</f>
        <v>4.0200000000000005</v>
      </c>
      <c r="G66" s="345">
        <f>+[2]CATASTRO!E99</f>
        <v>3.35</v>
      </c>
      <c r="H66" s="268">
        <f t="shared" si="7"/>
        <v>83.333333333333329</v>
      </c>
      <c r="I66" s="345">
        <f>+[3]CATASTRO!D99</f>
        <v>4.0199999999999996</v>
      </c>
      <c r="J66" s="345">
        <f>+[3]CATASTRO!E99</f>
        <v>3.3266666666666698</v>
      </c>
      <c r="K66" s="268">
        <f t="shared" si="8"/>
        <v>82.752902155887313</v>
      </c>
      <c r="L66" s="269">
        <f t="shared" si="9"/>
        <v>88.309609360604398</v>
      </c>
    </row>
    <row r="67" spans="1:15" ht="14.85" customHeight="1" x14ac:dyDescent="0.2">
      <c r="A67" s="205"/>
      <c r="B67" s="308" t="s">
        <v>168</v>
      </c>
      <c r="C67" s="334">
        <f>+[1]CATASTRO!D109</f>
        <v>1.5</v>
      </c>
      <c r="D67" s="334">
        <f>+[1]CATASTRO!E109</f>
        <v>1.5</v>
      </c>
      <c r="E67" s="273">
        <f t="shared" si="6"/>
        <v>100</v>
      </c>
      <c r="F67" s="348">
        <f>+[2]CATASTRO!D109</f>
        <v>2.5</v>
      </c>
      <c r="G67" s="348">
        <f>+[2]CATASTRO!E109</f>
        <v>2.5</v>
      </c>
      <c r="H67" s="274">
        <f t="shared" si="7"/>
        <v>100</v>
      </c>
      <c r="I67" s="346">
        <f>+[3]CATASTRO!D109</f>
        <v>1.5</v>
      </c>
      <c r="J67" s="346">
        <f>+[3]CATASTRO!E109</f>
        <v>2.5</v>
      </c>
      <c r="K67" s="275">
        <f t="shared" si="8"/>
        <v>166.66666666666666</v>
      </c>
      <c r="L67" s="276">
        <f t="shared" si="9"/>
        <v>122.22222222222221</v>
      </c>
    </row>
    <row r="68" spans="1:15" s="278" customFormat="1" ht="14.85" customHeight="1" x14ac:dyDescent="0.2">
      <c r="B68" s="266" t="s">
        <v>220</v>
      </c>
      <c r="C68" s="339">
        <f>+[1]CATASTRO!D117</f>
        <v>1.8</v>
      </c>
      <c r="D68" s="339">
        <f>+[1]CATASTRO!E117</f>
        <v>1.8624999999999998</v>
      </c>
      <c r="E68" s="267">
        <f t="shared" si="6"/>
        <v>103.4722222222222</v>
      </c>
      <c r="F68" s="345">
        <f>+[2]CATASTRO!D117</f>
        <v>1.8</v>
      </c>
      <c r="G68" s="345">
        <f>+[2]CATASTRO!E117</f>
        <v>1.8875</v>
      </c>
      <c r="H68" s="268">
        <f t="shared" si="7"/>
        <v>104.86111111111111</v>
      </c>
      <c r="I68" s="345">
        <f>+[3]CATASTRO!D117</f>
        <v>1.8</v>
      </c>
      <c r="J68" s="345">
        <f>+[3]CATASTRO!E117</f>
        <v>1.8875000000000002</v>
      </c>
      <c r="K68" s="268">
        <f t="shared" si="8"/>
        <v>104.86111111111113</v>
      </c>
      <c r="L68" s="269">
        <f t="shared" si="9"/>
        <v>104.39814814814815</v>
      </c>
    </row>
    <row r="69" spans="1:15" ht="14.65" customHeight="1" x14ac:dyDescent="0.2">
      <c r="A69" s="205"/>
      <c r="B69" s="309"/>
      <c r="C69" s="302"/>
      <c r="D69" s="279"/>
      <c r="E69" s="279"/>
      <c r="F69" s="310"/>
      <c r="G69" s="310"/>
      <c r="H69" s="310"/>
      <c r="I69" s="311"/>
      <c r="J69" s="311"/>
      <c r="K69" s="311"/>
      <c r="L69" s="253"/>
    </row>
    <row r="70" spans="1:15" s="264" customFormat="1" ht="14.85" customHeight="1" x14ac:dyDescent="0.2">
      <c r="A70" s="312"/>
      <c r="B70" s="305" t="s">
        <v>221</v>
      </c>
      <c r="C70" s="260"/>
      <c r="D70" s="306"/>
      <c r="E70" s="306"/>
      <c r="F70" s="307"/>
      <c r="G70" s="307"/>
      <c r="H70" s="307"/>
      <c r="I70" s="307"/>
      <c r="J70" s="307"/>
      <c r="K70" s="307"/>
      <c r="L70" s="263"/>
    </row>
    <row r="71" spans="1:15" ht="9.75" customHeight="1" x14ac:dyDescent="0.2">
      <c r="A71" s="205"/>
      <c r="B71" s="309"/>
      <c r="C71" s="302"/>
      <c r="D71" s="297"/>
      <c r="E71" s="297"/>
      <c r="F71" s="313"/>
      <c r="G71" s="313"/>
      <c r="H71" s="313"/>
      <c r="I71" s="314"/>
      <c r="J71" s="314"/>
      <c r="K71" s="314"/>
      <c r="L71" s="253"/>
    </row>
    <row r="72" spans="1:15" ht="14.85" customHeight="1" x14ac:dyDescent="0.2">
      <c r="A72" s="205"/>
      <c r="B72" s="308" t="s">
        <v>169</v>
      </c>
      <c r="C72" s="334">
        <f>+[1]REGALIAS!D11</f>
        <v>2.89</v>
      </c>
      <c r="D72" s="334">
        <f>+[1]REGALIAS!E11</f>
        <v>2.8953488372093021</v>
      </c>
      <c r="E72" s="273">
        <f t="shared" ref="E72:E73" si="10">+D72*100/C72</f>
        <v>100.18508087229419</v>
      </c>
      <c r="F72" s="348">
        <f>+[2]REGALIAS!D11</f>
        <v>2.89</v>
      </c>
      <c r="G72" s="348">
        <f>+[2]REGALIAS!E11</f>
        <v>2.8953488372093021</v>
      </c>
      <c r="H72" s="274">
        <f t="shared" ref="H72:H73" si="11">+G72*100/F72</f>
        <v>100.18508087229419</v>
      </c>
      <c r="I72" s="346">
        <f>+[3]REGALIAS!D11</f>
        <v>2.89</v>
      </c>
      <c r="J72" s="346">
        <f>+[3]REGALIAS!E11</f>
        <v>2.8953488372092999</v>
      </c>
      <c r="K72" s="275">
        <f t="shared" ref="K72:K73" si="12">+J72*100/I72</f>
        <v>100.18508087229411</v>
      </c>
      <c r="L72" s="276">
        <f t="shared" ref="L72:L73" si="13">+(E72+H72+K72)/3</f>
        <v>100.18508087229417</v>
      </c>
    </row>
    <row r="73" spans="1:15" s="278" customFormat="1" ht="14.85" customHeight="1" x14ac:dyDescent="0.2">
      <c r="A73" s="277"/>
      <c r="B73" s="266" t="s">
        <v>170</v>
      </c>
      <c r="C73" s="339">
        <f>+[1]REGALIAS!D19</f>
        <v>2.4900000000000002</v>
      </c>
      <c r="D73" s="339">
        <f>+[1]REGALIAS!E19</f>
        <v>2.4716636856865035</v>
      </c>
      <c r="E73" s="267">
        <f t="shared" si="10"/>
        <v>99.263601834799331</v>
      </c>
      <c r="F73" s="345">
        <f>+[2]REGALIAS!D19</f>
        <v>2.4900000000000002</v>
      </c>
      <c r="G73" s="345">
        <f>+[2]REGALIAS!E19</f>
        <v>2.4716636856865035</v>
      </c>
      <c r="H73" s="268">
        <f t="shared" si="11"/>
        <v>99.263601834799331</v>
      </c>
      <c r="I73" s="345">
        <f>+[3]REGALIAS!D19</f>
        <v>2.4900000000000002</v>
      </c>
      <c r="J73" s="345">
        <f>+[3]REGALIAS!E19</f>
        <v>2.4240446380674601</v>
      </c>
      <c r="K73" s="268">
        <f t="shared" si="12"/>
        <v>97.351190283833731</v>
      </c>
      <c r="L73" s="269">
        <f t="shared" si="13"/>
        <v>98.626131317810803</v>
      </c>
    </row>
    <row r="74" spans="1:15" ht="12.75" customHeight="1" x14ac:dyDescent="0.2">
      <c r="A74" s="205"/>
      <c r="B74" s="315"/>
      <c r="C74" s="302"/>
      <c r="D74" s="316"/>
      <c r="E74" s="316"/>
      <c r="F74" s="315"/>
      <c r="G74" s="315"/>
      <c r="H74" s="315"/>
      <c r="I74" s="317"/>
      <c r="J74" s="317"/>
      <c r="K74" s="317"/>
      <c r="L74" s="318"/>
      <c r="M74" s="205"/>
      <c r="N74" s="205"/>
      <c r="O74" s="205"/>
    </row>
    <row r="75" spans="1:15" s="264" customFormat="1" ht="14.85" customHeight="1" x14ac:dyDescent="0.2">
      <c r="A75" s="312"/>
      <c r="B75" s="319" t="s">
        <v>171</v>
      </c>
      <c r="C75" s="320"/>
      <c r="D75" s="321"/>
      <c r="E75" s="321"/>
      <c r="F75" s="322"/>
      <c r="G75" s="322"/>
      <c r="H75" s="322"/>
      <c r="I75" s="322"/>
      <c r="J75" s="322"/>
      <c r="K75" s="322"/>
      <c r="L75" s="263"/>
    </row>
    <row r="76" spans="1:15" ht="11.25" customHeight="1" x14ac:dyDescent="0.2">
      <c r="A76" s="205"/>
      <c r="B76" s="323"/>
      <c r="C76" s="204"/>
      <c r="D76" s="302"/>
      <c r="E76" s="279"/>
      <c r="F76" s="310"/>
      <c r="G76" s="310"/>
      <c r="H76" s="310"/>
      <c r="I76" s="311"/>
      <c r="J76" s="311"/>
      <c r="K76" s="311"/>
      <c r="L76" s="253"/>
    </row>
    <row r="77" spans="1:15" ht="14.85" customHeight="1" x14ac:dyDescent="0.2">
      <c r="A77" s="205"/>
      <c r="B77" s="308" t="s">
        <v>172</v>
      </c>
      <c r="C77" s="347">
        <f>+[1]ADMINISTRACIÓN!D12</f>
        <v>2.7</v>
      </c>
      <c r="D77" s="347">
        <f>+[1]ADMINISTRACIÓN!E12</f>
        <v>2.7100840336134455</v>
      </c>
      <c r="E77" s="273">
        <f>+D77*100/D77</f>
        <v>100</v>
      </c>
      <c r="F77" s="348">
        <f>+[2]ADMINISTRACIÓN!D12</f>
        <v>2.7</v>
      </c>
      <c r="G77" s="348">
        <f>+[2]ADMINISTRACIÓN!E12</f>
        <v>2.6523489932885909</v>
      </c>
      <c r="H77" s="274">
        <f t="shared" ref="H77:H81" si="14">+G77*100/F77</f>
        <v>98.235147899577441</v>
      </c>
      <c r="I77" s="346">
        <f>+[3]ADMINISTRACIÓN!D12</f>
        <v>2.7</v>
      </c>
      <c r="J77" s="346">
        <f>+[3]ADMINISTRACIÓN!E12</f>
        <v>2.6514851485148498</v>
      </c>
      <c r="K77" s="275">
        <f t="shared" ref="K77:K81" si="15">+J77*100/I77</f>
        <v>98.203153648698148</v>
      </c>
      <c r="L77" s="276">
        <f t="shared" ref="L77:L81" si="16">+(E77+H77+K77)/3</f>
        <v>98.812767182758535</v>
      </c>
    </row>
    <row r="78" spans="1:15" s="278" customFormat="1" ht="14.85" customHeight="1" x14ac:dyDescent="0.2">
      <c r="A78" s="277"/>
      <c r="B78" s="266" t="s">
        <v>222</v>
      </c>
      <c r="C78" s="365">
        <f>+[1]ADMINISTRACIÓN!D31</f>
        <v>2.8</v>
      </c>
      <c r="D78" s="365">
        <f>+[1]ADMINISTRACIÓN!E31</f>
        <v>2.9139278694519359</v>
      </c>
      <c r="E78" s="267">
        <f t="shared" ref="E78:E81" si="17">+D78*100/C78</f>
        <v>104.0688524804263</v>
      </c>
      <c r="F78" s="345">
        <f>+[2]ADMINISTRACIÓN!D31</f>
        <v>2.8</v>
      </c>
      <c r="G78" s="345">
        <f>+[2]ADMINISTRACIÓN!E31</f>
        <v>2.9094949494949494</v>
      </c>
      <c r="H78" s="268">
        <f t="shared" si="14"/>
        <v>103.9105339105339</v>
      </c>
      <c r="I78" s="345">
        <f>+[3]ADMINISTRACIÓN!D31</f>
        <v>2.8</v>
      </c>
      <c r="J78" s="345">
        <f>+[3]ADMINISTRACIÓN!E31</f>
        <v>2.8665021929824599</v>
      </c>
      <c r="K78" s="268">
        <f t="shared" si="15"/>
        <v>102.37507832080215</v>
      </c>
      <c r="L78" s="269">
        <f t="shared" si="16"/>
        <v>103.45148823725413</v>
      </c>
    </row>
    <row r="79" spans="1:15" ht="14.85" customHeight="1" x14ac:dyDescent="0.2">
      <c r="A79" s="205"/>
      <c r="B79" s="308" t="s">
        <v>173</v>
      </c>
      <c r="C79" s="334">
        <f>+[1]ADMINISTRACIÓN!D44</f>
        <v>4.1499999999999995</v>
      </c>
      <c r="D79" s="334">
        <f>+[1]ADMINISTRACIÓN!E44</f>
        <v>4.1111111111111107</v>
      </c>
      <c r="E79" s="273">
        <f t="shared" si="17"/>
        <v>99.062918340026783</v>
      </c>
      <c r="F79" s="348">
        <f>+[2]ADMINISTRACIÓN!D44</f>
        <v>4.1499999999999995</v>
      </c>
      <c r="G79" s="348">
        <f>+[2]ADMINISTRACIÓN!E44</f>
        <v>3.9666666666666668</v>
      </c>
      <c r="H79" s="274">
        <f t="shared" si="14"/>
        <v>95.5823293172691</v>
      </c>
      <c r="I79" s="346">
        <f>+[3]ADMINISTRACIÓN!D44</f>
        <v>4.25</v>
      </c>
      <c r="J79" s="346">
        <f>+[3]ADMINISTRACIÓN!E44</f>
        <v>4.3179738562091501</v>
      </c>
      <c r="K79" s="275">
        <f t="shared" si="15"/>
        <v>101.59938485198001</v>
      </c>
      <c r="L79" s="276">
        <f t="shared" si="16"/>
        <v>98.748210836425301</v>
      </c>
    </row>
    <row r="80" spans="1:15" s="278" customFormat="1" ht="14.85" customHeight="1" x14ac:dyDescent="0.2">
      <c r="A80" s="277"/>
      <c r="B80" s="266" t="s">
        <v>174</v>
      </c>
      <c r="C80" s="339">
        <f>+[1]ADMINISTRACIÓN!D52</f>
        <v>1.53</v>
      </c>
      <c r="D80" s="339">
        <f>+[1]ADMINISTRACIÓN!E52</f>
        <v>1.6297188755020082</v>
      </c>
      <c r="E80" s="267">
        <f t="shared" si="17"/>
        <v>106.51757356222275</v>
      </c>
      <c r="F80" s="345">
        <f>+[2]ADMINISTRACIÓN!D51</f>
        <v>1</v>
      </c>
      <c r="G80" s="345">
        <f>+[2]ADMINISTRACIÓN!E51</f>
        <v>1.0963855421686748</v>
      </c>
      <c r="H80" s="268">
        <f t="shared" si="14"/>
        <v>109.63855421686748</v>
      </c>
      <c r="I80" s="345">
        <f>+[3]ADMINISTRACIÓN!D51</f>
        <v>1</v>
      </c>
      <c r="J80" s="345">
        <f>+[3]ADMINISTRACIÓN!E51</f>
        <v>1.0963855421686699</v>
      </c>
      <c r="K80" s="268">
        <f t="shared" si="15"/>
        <v>109.63855421686699</v>
      </c>
      <c r="L80" s="269">
        <f t="shared" si="16"/>
        <v>108.59822733198575</v>
      </c>
    </row>
    <row r="81" spans="1:12" ht="14.85" customHeight="1" x14ac:dyDescent="0.2">
      <c r="A81" s="205"/>
      <c r="B81" s="324" t="s">
        <v>223</v>
      </c>
      <c r="C81" s="356">
        <f>+[1]ADMINISTRACIÓN!D72</f>
        <v>3.8</v>
      </c>
      <c r="D81" s="356">
        <f>+[1]ADMINISTRACIÓN!E72</f>
        <v>3.4</v>
      </c>
      <c r="E81" s="273">
        <f t="shared" si="17"/>
        <v>89.473684210526315</v>
      </c>
      <c r="F81" s="359">
        <f>+[2]ADMINISTRACIÓN!D71</f>
        <v>3.8</v>
      </c>
      <c r="G81" s="359">
        <f>+[2]ADMINISTRACIÓN!E71</f>
        <v>3.8</v>
      </c>
      <c r="H81" s="274">
        <f t="shared" si="14"/>
        <v>100</v>
      </c>
      <c r="I81" s="353">
        <f>+[3]ADMINISTRACIÓN!D71</f>
        <v>3.8</v>
      </c>
      <c r="J81" s="353">
        <f>+[3]ADMINISTRACIÓN!E71</f>
        <v>3.8</v>
      </c>
      <c r="K81" s="275">
        <f t="shared" si="15"/>
        <v>100</v>
      </c>
      <c r="L81" s="276">
        <f t="shared" si="16"/>
        <v>96.491228070175438</v>
      </c>
    </row>
    <row r="82" spans="1:12" ht="14.65" customHeight="1" x14ac:dyDescent="0.2">
      <c r="A82" s="205"/>
      <c r="B82" s="309"/>
      <c r="C82" s="302"/>
      <c r="D82" s="279"/>
      <c r="E82" s="279"/>
      <c r="F82" s="310"/>
      <c r="G82" s="310"/>
      <c r="H82" s="310"/>
      <c r="I82" s="311"/>
      <c r="J82" s="311"/>
      <c r="K82" s="311"/>
      <c r="L82" s="253"/>
    </row>
    <row r="83" spans="1:12" s="264" customFormat="1" ht="27.2" customHeight="1" x14ac:dyDescent="0.2">
      <c r="A83" s="312"/>
      <c r="B83" s="319" t="s">
        <v>175</v>
      </c>
      <c r="C83" s="320"/>
      <c r="D83" s="325"/>
      <c r="E83" s="325"/>
      <c r="F83" s="326"/>
      <c r="G83" s="326"/>
      <c r="H83" s="326"/>
      <c r="I83" s="326"/>
      <c r="J83" s="326"/>
      <c r="K83" s="326"/>
      <c r="L83" s="263"/>
    </row>
    <row r="84" spans="1:12" ht="12" customHeight="1" x14ac:dyDescent="0.2">
      <c r="A84" s="205"/>
      <c r="B84" s="301"/>
      <c r="C84" s="302"/>
      <c r="D84" s="279"/>
      <c r="E84" s="279"/>
      <c r="F84" s="310"/>
      <c r="G84" s="310"/>
      <c r="H84" s="310"/>
      <c r="I84" s="311"/>
      <c r="J84" s="311"/>
      <c r="K84" s="311"/>
      <c r="L84" s="253"/>
    </row>
    <row r="85" spans="1:12" s="278" customFormat="1" ht="14.85" customHeight="1" x14ac:dyDescent="0.2">
      <c r="A85" s="277"/>
      <c r="B85" s="266" t="s">
        <v>224</v>
      </c>
      <c r="C85" s="339">
        <f>+[1]LEGALES!D8</f>
        <v>1.1000000000000001</v>
      </c>
      <c r="D85" s="339">
        <f>+[1]LEGALES!E8</f>
        <v>1.1052631578947367</v>
      </c>
      <c r="E85" s="267">
        <f t="shared" ref="E85:E89" si="18">+D85*100/C85</f>
        <v>100.47846889952152</v>
      </c>
      <c r="F85" s="345">
        <f>+[2]LEGALES!D8</f>
        <v>1.1000000000000001</v>
      </c>
      <c r="G85" s="345">
        <f>+[2]LEGALES!E8</f>
        <v>1.1029411764705883</v>
      </c>
      <c r="H85" s="268">
        <f t="shared" ref="H85:H89" si="19">+G85*100/F85</f>
        <v>100.26737967914438</v>
      </c>
      <c r="I85" s="345">
        <f>+[3]LEGALES!D8</f>
        <v>1.1000000000000001</v>
      </c>
      <c r="J85" s="345">
        <f>+[3]LEGALES!E8</f>
        <v>1.0952380952381</v>
      </c>
      <c r="K85" s="268">
        <f t="shared" ref="K85:K89" si="20">+J85*100/I85</f>
        <v>99.567099567099987</v>
      </c>
      <c r="L85" s="269">
        <f t="shared" ref="L85:L89" si="21">+(E85+H85+K85)/3</f>
        <v>100.10431604858864</v>
      </c>
    </row>
    <row r="86" spans="1:12" ht="14.85" customHeight="1" x14ac:dyDescent="0.2">
      <c r="A86" s="205"/>
      <c r="B86" s="308" t="s">
        <v>176</v>
      </c>
      <c r="C86" s="334">
        <f>+[1]LEGALES!D18</f>
        <v>0.1</v>
      </c>
      <c r="D86" s="334">
        <f>+[1]LEGALES!E18</f>
        <v>9.8039215686274508E-2</v>
      </c>
      <c r="E86" s="273">
        <f t="shared" si="18"/>
        <v>98.039215686274517</v>
      </c>
      <c r="F86" s="348">
        <f>+[2]LEGALES!D18</f>
        <v>2</v>
      </c>
      <c r="G86" s="348">
        <f>+[2]LEGALES!E18</f>
        <v>1.1009615384615385</v>
      </c>
      <c r="H86" s="274">
        <f t="shared" si="19"/>
        <v>55.048076923076927</v>
      </c>
      <c r="I86" s="346">
        <f>+[3]LEGALES!D18</f>
        <v>2.2919999999999998</v>
      </c>
      <c r="J86" s="346">
        <f>+[3]LEGALES!E18</f>
        <v>0.6616194350080461</v>
      </c>
      <c r="K86" s="275">
        <f t="shared" si="20"/>
        <v>28.866467495988054</v>
      </c>
      <c r="L86" s="276">
        <f t="shared" si="21"/>
        <v>60.651253368446497</v>
      </c>
    </row>
    <row r="87" spans="1:12" s="278" customFormat="1" ht="14.85" customHeight="1" x14ac:dyDescent="0.2">
      <c r="A87" s="327"/>
      <c r="B87" s="266" t="s">
        <v>177</v>
      </c>
      <c r="C87" s="360">
        <f>+[1]LEGALES!D27</f>
        <v>3.0179999999999998</v>
      </c>
      <c r="D87" s="360">
        <f>+[1]LEGALES!E27</f>
        <v>1.6924266530897982</v>
      </c>
      <c r="E87" s="267">
        <f t="shared" si="18"/>
        <v>56.077755238230559</v>
      </c>
      <c r="F87" s="345">
        <f>+[2]LEGALES!D27</f>
        <v>3.0179999999999998</v>
      </c>
      <c r="G87" s="345">
        <f>+[2]LEGALES!E27</f>
        <v>2.531824122151884</v>
      </c>
      <c r="H87" s="268">
        <f t="shared" si="19"/>
        <v>83.890792649167807</v>
      </c>
      <c r="I87" s="345">
        <f>+[3]LEGALES!D27</f>
        <v>3.0179999999999998</v>
      </c>
      <c r="J87" s="345">
        <f>+[3]LEGALES!E27</f>
        <v>2.5330281568492001</v>
      </c>
      <c r="K87" s="268">
        <f t="shared" si="20"/>
        <v>83.930687768363157</v>
      </c>
      <c r="L87" s="269">
        <f t="shared" si="21"/>
        <v>74.633078551920505</v>
      </c>
    </row>
    <row r="88" spans="1:12" s="288" customFormat="1" ht="14.85" customHeight="1" x14ac:dyDescent="0.2">
      <c r="A88" s="210"/>
      <c r="B88" s="284" t="s">
        <v>178</v>
      </c>
      <c r="C88" s="364">
        <f>+[1]LEGALES!D35</f>
        <v>2.9</v>
      </c>
      <c r="D88" s="364">
        <f>+[1]LEGALES!E35</f>
        <v>2.8275862068965516</v>
      </c>
      <c r="E88" s="273">
        <f t="shared" si="18"/>
        <v>97.502972651605234</v>
      </c>
      <c r="F88" s="346">
        <f>+[2]LEGALES!D35</f>
        <v>2.9</v>
      </c>
      <c r="G88" s="346">
        <f>+[2]LEGALES!E35</f>
        <v>2.9285714285714288</v>
      </c>
      <c r="H88" s="275">
        <f t="shared" si="19"/>
        <v>100.98522167487687</v>
      </c>
      <c r="I88" s="346">
        <f>+[3]LEGALES!D35</f>
        <v>2.85</v>
      </c>
      <c r="J88" s="346">
        <f>+[3]LEGALES!E35</f>
        <v>2.90476190476191</v>
      </c>
      <c r="K88" s="275">
        <f t="shared" si="20"/>
        <v>101.92147034252315</v>
      </c>
      <c r="L88" s="287">
        <f t="shared" si="21"/>
        <v>100.1365548896684</v>
      </c>
    </row>
    <row r="89" spans="1:12" s="278" customFormat="1" ht="14.85" customHeight="1" x14ac:dyDescent="0.2">
      <c r="A89" s="327"/>
      <c r="B89" s="266" t="s">
        <v>225</v>
      </c>
      <c r="C89" s="360">
        <f>+[1]LEGALES!D44</f>
        <v>3.6999999999999997</v>
      </c>
      <c r="D89" s="360">
        <f>+[1]LEGALES!E44</f>
        <v>4.1666666666666661</v>
      </c>
      <c r="E89" s="267">
        <f t="shared" si="18"/>
        <v>112.61261261261261</v>
      </c>
      <c r="F89" s="345">
        <f>+[2]LEGALES!D44</f>
        <v>3.6999999999999997</v>
      </c>
      <c r="G89" s="345">
        <f>+[2]LEGALES!E44</f>
        <v>2.3333333333333335</v>
      </c>
      <c r="H89" s="268">
        <f t="shared" si="19"/>
        <v>63.063063063063069</v>
      </c>
      <c r="I89" s="345">
        <f>+[3]LEGALES!D44</f>
        <v>3.6</v>
      </c>
      <c r="J89" s="345">
        <f>+[3]LEGALES!E44</f>
        <v>1.71428571428572</v>
      </c>
      <c r="K89" s="268">
        <f t="shared" si="20"/>
        <v>47.61904761904777</v>
      </c>
      <c r="L89" s="269">
        <f t="shared" si="21"/>
        <v>74.431574431574475</v>
      </c>
    </row>
    <row r="90" spans="1:12" s="288" customFormat="1" ht="14.85" customHeight="1" x14ac:dyDescent="0.2">
      <c r="A90" s="210"/>
      <c r="B90" s="284"/>
      <c r="C90" s="302"/>
      <c r="D90" s="279"/>
      <c r="E90" s="273"/>
      <c r="F90" s="280"/>
      <c r="G90" s="280"/>
      <c r="H90" s="275"/>
      <c r="I90" s="280"/>
      <c r="J90" s="280"/>
      <c r="K90" s="275"/>
      <c r="L90" s="287"/>
    </row>
    <row r="91" spans="1:12" ht="14.65" customHeight="1" x14ac:dyDescent="0.2">
      <c r="A91" s="205"/>
      <c r="B91" s="328"/>
      <c r="C91" s="302"/>
      <c r="D91" s="279"/>
      <c r="E91" s="279"/>
      <c r="F91" s="311"/>
      <c r="G91" s="311"/>
      <c r="H91" s="311"/>
      <c r="I91" s="311"/>
      <c r="J91" s="311"/>
      <c r="K91" s="311"/>
      <c r="L91" s="253"/>
    </row>
    <row r="92" spans="1:12" s="264" customFormat="1" ht="26.25" customHeight="1" x14ac:dyDescent="0.2">
      <c r="A92" s="312"/>
      <c r="B92" s="319" t="s">
        <v>226</v>
      </c>
      <c r="C92" s="320"/>
      <c r="D92" s="325"/>
      <c r="E92" s="325"/>
      <c r="F92" s="326"/>
      <c r="G92" s="326"/>
      <c r="H92" s="326"/>
      <c r="I92" s="326"/>
      <c r="J92" s="326"/>
      <c r="K92" s="326"/>
      <c r="L92" s="263"/>
    </row>
    <row r="93" spans="1:12" ht="9" customHeight="1" x14ac:dyDescent="0.2">
      <c r="A93" s="205"/>
      <c r="B93" s="301"/>
      <c r="C93" s="302"/>
      <c r="D93" s="279"/>
      <c r="E93" s="279"/>
      <c r="F93" s="310"/>
      <c r="G93" s="310"/>
      <c r="H93" s="310"/>
      <c r="I93" s="311"/>
      <c r="J93" s="311"/>
      <c r="K93" s="311"/>
      <c r="L93" s="253"/>
    </row>
    <row r="94" spans="1:12" ht="14.85" customHeight="1" x14ac:dyDescent="0.2">
      <c r="A94" s="205"/>
      <c r="B94" s="308" t="s">
        <v>227</v>
      </c>
      <c r="C94" s="350">
        <f>+[1]INFORMÁTICA!D8</f>
        <v>1.92</v>
      </c>
      <c r="D94" s="350">
        <f>+[1]INFORMÁTICA!E8</f>
        <v>2</v>
      </c>
      <c r="E94" s="273">
        <f t="shared" ref="E94:E97" si="22">+D94*100/C94</f>
        <v>104.16666666666667</v>
      </c>
      <c r="F94" s="348">
        <f>+[2]INFORMÁTICA!D8</f>
        <v>1.92</v>
      </c>
      <c r="G94" s="348">
        <f>+[2]INFORMÁTICA!E8</f>
        <v>2</v>
      </c>
      <c r="H94" s="274">
        <f t="shared" ref="H94:H97" si="23">+G94*100/F94</f>
        <v>104.16666666666667</v>
      </c>
      <c r="I94" s="346">
        <f>+[3]INFORMÁTICA!D8</f>
        <v>1.92</v>
      </c>
      <c r="J94" s="346">
        <f>+[3]INFORMÁTICA!E8</f>
        <v>2</v>
      </c>
      <c r="K94" s="275">
        <f t="shared" ref="K94:K97" si="24">+J94*100/I94</f>
        <v>104.16666666666667</v>
      </c>
      <c r="L94" s="276">
        <f t="shared" ref="L94:L97" si="25">+(E94+H94+K94)/3</f>
        <v>104.16666666666667</v>
      </c>
    </row>
    <row r="95" spans="1:12" s="278" customFormat="1" ht="14.85" customHeight="1" x14ac:dyDescent="0.2">
      <c r="A95" s="277"/>
      <c r="B95" s="266" t="s">
        <v>179</v>
      </c>
      <c r="C95" s="360">
        <f>+[1]INFORMÁTICA!D17</f>
        <v>2.6</v>
      </c>
      <c r="D95" s="360">
        <f>+[1]INFORMÁTICA!E17</f>
        <v>2.5016317016317018</v>
      </c>
      <c r="E95" s="267">
        <f t="shared" si="22"/>
        <v>96.216603908911608</v>
      </c>
      <c r="F95" s="345">
        <f>+[2]INFORMÁTICA!D17</f>
        <v>2.5499999999999998</v>
      </c>
      <c r="G95" s="345">
        <f>+[2]INFORMÁTICA!E17</f>
        <v>2.479027683231223</v>
      </c>
      <c r="H95" s="329">
        <f t="shared" si="23"/>
        <v>97.216771891420521</v>
      </c>
      <c r="I95" s="345">
        <f>+[3]INFORMÁTICA!D17</f>
        <v>2.7</v>
      </c>
      <c r="J95" s="345">
        <f>+[3]INFORMÁTICA!E17</f>
        <v>2.0250190985485101</v>
      </c>
      <c r="K95" s="268">
        <f t="shared" si="24"/>
        <v>75.000707353648522</v>
      </c>
      <c r="L95" s="269">
        <f t="shared" si="25"/>
        <v>89.478027717993541</v>
      </c>
    </row>
    <row r="96" spans="1:12" s="288" customFormat="1" ht="14.85" customHeight="1" x14ac:dyDescent="0.2">
      <c r="A96" s="283"/>
      <c r="B96" s="284" t="s">
        <v>180</v>
      </c>
      <c r="C96" s="364">
        <f>+[1]INFORMÁTICA!D24</f>
        <v>2</v>
      </c>
      <c r="D96" s="364">
        <f>+[1]INFORMÁTICA!E24</f>
        <v>2</v>
      </c>
      <c r="E96" s="273">
        <f t="shared" si="22"/>
        <v>100</v>
      </c>
      <c r="F96" s="358">
        <f>+[2]INFORMÁTICA!D24</f>
        <v>2</v>
      </c>
      <c r="G96" s="358">
        <f>+[2]INFORMÁTICA!E24</f>
        <v>2</v>
      </c>
      <c r="H96" s="274">
        <f t="shared" si="23"/>
        <v>100</v>
      </c>
      <c r="I96" s="346">
        <f>+[3]INFORMÁTICA!D24</f>
        <v>2</v>
      </c>
      <c r="J96" s="346">
        <f>+[3]INFORMÁTICA!E24</f>
        <v>2</v>
      </c>
      <c r="K96" s="275">
        <f t="shared" si="24"/>
        <v>100</v>
      </c>
      <c r="L96" s="287">
        <f t="shared" si="25"/>
        <v>100</v>
      </c>
    </row>
    <row r="97" spans="1:12" s="278" customFormat="1" ht="14.85" customHeight="1" x14ac:dyDescent="0.2">
      <c r="A97" s="277"/>
      <c r="B97" s="266" t="s">
        <v>228</v>
      </c>
      <c r="C97" s="360">
        <f>+[1]INFORMÁTICA!D31</f>
        <v>1.5</v>
      </c>
      <c r="D97" s="360">
        <f>+[1]INFORMÁTICA!E31</f>
        <v>1.5416666666666665</v>
      </c>
      <c r="E97" s="267">
        <f t="shared" si="22"/>
        <v>102.77777777777777</v>
      </c>
      <c r="F97" s="357">
        <f>+[2]INFORMÁTICA!D31</f>
        <v>1.6</v>
      </c>
      <c r="G97" s="357">
        <f>+[2]INFORMÁTICA!E31</f>
        <v>1.6666666666666665</v>
      </c>
      <c r="H97" s="329">
        <f t="shared" si="23"/>
        <v>104.16666666666666</v>
      </c>
      <c r="I97" s="357">
        <f>+[3]INFORMÁTICA!D31</f>
        <v>1.7000000000000002</v>
      </c>
      <c r="J97" s="357">
        <f>+[3]INFORMÁTICA!E31</f>
        <v>1.61904761904762</v>
      </c>
      <c r="K97" s="268">
        <f t="shared" si="24"/>
        <v>95.238095238095269</v>
      </c>
      <c r="L97" s="269">
        <f t="shared" si="25"/>
        <v>100.72751322751323</v>
      </c>
    </row>
    <row r="98" spans="1:12" ht="13.7" customHeight="1" x14ac:dyDescent="0.2">
      <c r="A98" s="205"/>
      <c r="B98" s="315"/>
      <c r="C98" s="302"/>
      <c r="D98" s="316"/>
      <c r="E98" s="316"/>
      <c r="F98" s="315"/>
      <c r="G98" s="315"/>
      <c r="H98" s="315"/>
      <c r="I98" s="317"/>
      <c r="J98" s="317"/>
      <c r="K98" s="317"/>
      <c r="L98" s="253"/>
    </row>
    <row r="99" spans="1:12" s="332" customFormat="1" ht="27.2" customHeight="1" x14ac:dyDescent="0.2">
      <c r="A99" s="312"/>
      <c r="B99" s="319" t="s">
        <v>181</v>
      </c>
      <c r="C99" s="320"/>
      <c r="D99" s="325"/>
      <c r="E99" s="325"/>
      <c r="F99" s="326"/>
      <c r="G99" s="326"/>
      <c r="H99" s="326"/>
      <c r="I99" s="326"/>
      <c r="J99" s="326"/>
      <c r="K99" s="326"/>
      <c r="L99" s="331"/>
    </row>
    <row r="100" spans="1:12" ht="10.5" customHeight="1" x14ac:dyDescent="0.2">
      <c r="A100" s="205"/>
      <c r="B100" s="323"/>
      <c r="C100" s="302"/>
      <c r="D100" s="279"/>
      <c r="E100" s="279"/>
      <c r="F100" s="310"/>
      <c r="G100" s="310"/>
      <c r="H100" s="310"/>
      <c r="I100" s="311"/>
      <c r="J100" s="311"/>
      <c r="K100" s="311"/>
      <c r="L100" s="253"/>
    </row>
    <row r="101" spans="1:12" ht="14.85" customHeight="1" x14ac:dyDescent="0.2">
      <c r="A101" s="205"/>
      <c r="B101" s="308" t="s">
        <v>182</v>
      </c>
      <c r="C101" s="364">
        <f>+[1]INSTITUCIONAL!D10</f>
        <v>2.2000000000000002</v>
      </c>
      <c r="D101" s="364">
        <f>+[1]INSTITUCIONAL!E10</f>
        <v>2.6</v>
      </c>
      <c r="E101" s="273">
        <f t="shared" ref="E101:E103" si="26">+D101*100/C101</f>
        <v>118.18181818181817</v>
      </c>
      <c r="F101" s="348">
        <f>+[2]INSTITUCIONAL!D10</f>
        <v>2</v>
      </c>
      <c r="G101" s="348">
        <f>+[2]INSTITUCIONAL!E10</f>
        <v>2.5070175438596491</v>
      </c>
      <c r="H101" s="274">
        <f t="shared" ref="H101:H103" si="27">+G101*100/F101</f>
        <v>125.35087719298245</v>
      </c>
      <c r="I101" s="346">
        <f>+[3]INSTITUCIONAL!D10</f>
        <v>2</v>
      </c>
      <c r="J101" s="346">
        <f>+[3]INSTITUCIONAL!E10</f>
        <v>2</v>
      </c>
      <c r="K101" s="275">
        <f t="shared" ref="K101:K103" si="28">+J101*100/I101</f>
        <v>100</v>
      </c>
      <c r="L101" s="276">
        <f t="shared" ref="L101:L103" si="29">+(E101+H101+K101)/3</f>
        <v>114.51089845826687</v>
      </c>
    </row>
    <row r="102" spans="1:12" s="278" customFormat="1" ht="14.85" customHeight="1" x14ac:dyDescent="0.2">
      <c r="A102" s="277"/>
      <c r="B102" s="266" t="s">
        <v>183</v>
      </c>
      <c r="C102" s="360">
        <f>+[1]INSTITUCIONAL!D20</f>
        <v>3</v>
      </c>
      <c r="D102" s="360">
        <f>+[1]INSTITUCIONAL!E20</f>
        <v>3</v>
      </c>
      <c r="E102" s="267">
        <f t="shared" si="26"/>
        <v>100</v>
      </c>
      <c r="F102" s="345">
        <f>+[2]INSTITUCIONAL!D20</f>
        <v>3</v>
      </c>
      <c r="G102" s="345">
        <f>+[2]INSTITUCIONAL!E20</f>
        <v>3</v>
      </c>
      <c r="H102" s="329">
        <f t="shared" si="27"/>
        <v>100</v>
      </c>
      <c r="I102" s="345">
        <f>+[3]INSTITUCIONAL!D20</f>
        <v>3.8</v>
      </c>
      <c r="J102" s="345">
        <f>+[3]INSTITUCIONAL!E20</f>
        <v>4</v>
      </c>
      <c r="K102" s="268">
        <f t="shared" si="28"/>
        <v>105.26315789473685</v>
      </c>
      <c r="L102" s="269">
        <f t="shared" si="29"/>
        <v>101.75438596491229</v>
      </c>
    </row>
    <row r="103" spans="1:12" ht="14.85" customHeight="1" x14ac:dyDescent="0.2">
      <c r="A103" s="205"/>
      <c r="B103" s="271" t="s">
        <v>184</v>
      </c>
      <c r="C103" s="364">
        <f>+[1]INSTITUCIONAL!D26</f>
        <v>1</v>
      </c>
      <c r="D103" s="364">
        <f>+[1]INSTITUCIONAL!E26</f>
        <v>1</v>
      </c>
      <c r="E103" s="273">
        <f t="shared" si="26"/>
        <v>100</v>
      </c>
      <c r="F103" s="348">
        <f>+[2]INSTITUCIONAL!D27</f>
        <v>2</v>
      </c>
      <c r="G103" s="348">
        <f>+[2]INSTITUCIONAL!E27</f>
        <v>1</v>
      </c>
      <c r="H103" s="274">
        <f t="shared" si="27"/>
        <v>50</v>
      </c>
      <c r="I103" s="346">
        <f>+[3]INSTITUCIONAL!D27</f>
        <v>2</v>
      </c>
      <c r="J103" s="346">
        <f>+[3]INSTITUCIONAL!E27</f>
        <v>1</v>
      </c>
      <c r="K103" s="275">
        <f t="shared" si="28"/>
        <v>50</v>
      </c>
      <c r="L103" s="276">
        <f t="shared" si="29"/>
        <v>66.666666666666671</v>
      </c>
    </row>
    <row r="104" spans="1:12" ht="14.65" customHeight="1" x14ac:dyDescent="0.2">
      <c r="A104" s="205"/>
      <c r="B104" s="301"/>
      <c r="C104" s="302"/>
      <c r="D104" s="279"/>
      <c r="E104" s="279"/>
      <c r="F104" s="310"/>
      <c r="G104" s="310"/>
      <c r="H104" s="310"/>
      <c r="I104" s="311"/>
      <c r="J104" s="311"/>
      <c r="K104" s="311"/>
      <c r="L104" s="253"/>
    </row>
    <row r="105" spans="1:12" s="264" customFormat="1" ht="27.2" customHeight="1" x14ac:dyDescent="0.2">
      <c r="A105" s="312"/>
      <c r="B105" s="319" t="s">
        <v>185</v>
      </c>
      <c r="C105" s="320"/>
      <c r="D105" s="325"/>
      <c r="E105" s="325"/>
      <c r="F105" s="326"/>
      <c r="G105" s="326"/>
      <c r="H105" s="326"/>
      <c r="I105" s="326"/>
      <c r="J105" s="326"/>
      <c r="K105" s="326"/>
      <c r="L105" s="263"/>
    </row>
    <row r="106" spans="1:12" ht="9" customHeight="1" x14ac:dyDescent="0.2">
      <c r="A106" s="205"/>
      <c r="B106" s="309"/>
      <c r="C106" s="302"/>
      <c r="D106" s="279"/>
      <c r="E106" s="279"/>
      <c r="F106" s="310"/>
      <c r="G106" s="310"/>
      <c r="H106" s="310"/>
      <c r="I106" s="311"/>
      <c r="J106" s="311"/>
      <c r="K106" s="311"/>
      <c r="L106" s="253"/>
    </row>
    <row r="107" spans="1:12" s="278" customFormat="1" ht="14.85" customHeight="1" x14ac:dyDescent="0.2">
      <c r="A107" s="277"/>
      <c r="B107" s="266" t="s">
        <v>169</v>
      </c>
      <c r="C107" s="351">
        <f>+'[1]OTRAS ÁREAS'!D15</f>
        <v>1.1666000000000001</v>
      </c>
      <c r="D107" s="351">
        <f>+'[1]OTRAS ÁREAS'!E15</f>
        <v>1.5</v>
      </c>
      <c r="E107" s="267">
        <f t="shared" ref="E107:E109" si="30">+D107*100/C107</f>
        <v>128.57877593005313</v>
      </c>
      <c r="F107" s="345">
        <f>+'[2]OTRAS ÁREAS'!D15</f>
        <v>1.5</v>
      </c>
      <c r="G107" s="345">
        <f>+'[2]OTRAS ÁREAS'!E15</f>
        <v>1.5</v>
      </c>
      <c r="H107" s="268">
        <f t="shared" ref="H107:H109" si="31">+G107*100/F107</f>
        <v>100</v>
      </c>
      <c r="I107" s="345">
        <f>+'[3]OTRAS ÁREAS'!D15</f>
        <v>1.5</v>
      </c>
      <c r="J107" s="345">
        <f>+'[3]OTRAS ÁREAS'!E15</f>
        <v>1.5</v>
      </c>
      <c r="K107" s="268">
        <f t="shared" ref="K107:K108" si="32">+J107*100/I107</f>
        <v>100</v>
      </c>
      <c r="L107" s="269">
        <f t="shared" ref="L107:L109" si="33">+(E107+H107+K107)/3</f>
        <v>109.52625864335103</v>
      </c>
    </row>
    <row r="108" spans="1:12" ht="14.85" customHeight="1" x14ac:dyDescent="0.2">
      <c r="A108" s="205"/>
      <c r="B108" s="308" t="s">
        <v>186</v>
      </c>
      <c r="C108" s="350">
        <f>+'[1]OTRAS ÁREAS'!D30</f>
        <v>6.8</v>
      </c>
      <c r="D108" s="350">
        <f>+'[1]OTRAS ÁREAS'!E30</f>
        <v>7</v>
      </c>
      <c r="E108" s="273">
        <f t="shared" si="30"/>
        <v>102.94117647058823</v>
      </c>
      <c r="F108" s="348">
        <f>+'[2]OTRAS ÁREAS'!D30</f>
        <v>7.8</v>
      </c>
      <c r="G108" s="348">
        <f>+'[2]OTRAS ÁREAS'!E30</f>
        <v>7.8</v>
      </c>
      <c r="H108" s="274">
        <f t="shared" si="31"/>
        <v>100</v>
      </c>
      <c r="I108" s="346">
        <f>+'[3]OTRAS ÁREAS'!D30</f>
        <v>5.8</v>
      </c>
      <c r="J108" s="346">
        <f>+'[3]OTRAS ÁREAS'!E30</f>
        <v>5.8</v>
      </c>
      <c r="K108" s="275">
        <f t="shared" si="32"/>
        <v>100</v>
      </c>
      <c r="L108" s="276">
        <f t="shared" si="33"/>
        <v>100.98039215686275</v>
      </c>
    </row>
    <row r="109" spans="1:12" s="278" customFormat="1" ht="14.85" customHeight="1" x14ac:dyDescent="0.2">
      <c r="A109" s="277"/>
      <c r="B109" s="266" t="s">
        <v>187</v>
      </c>
      <c r="C109" s="351">
        <f>+'[1]OTRAS ÁREAS'!D43</f>
        <v>2.9</v>
      </c>
      <c r="D109" s="351">
        <f>+'[1]OTRAS ÁREAS'!E43</f>
        <v>2.9716776872365109</v>
      </c>
      <c r="E109" s="267">
        <f t="shared" si="30"/>
        <v>102.47164438746589</v>
      </c>
      <c r="F109" s="345">
        <f>+'[2]OTRAS ÁREAS'!D43</f>
        <v>2.9</v>
      </c>
      <c r="G109" s="345">
        <f>+'[2]OTRAS ÁREAS'!E43</f>
        <v>3.0395868002233808</v>
      </c>
      <c r="H109" s="268">
        <f t="shared" si="31"/>
        <v>104.81333793873726</v>
      </c>
      <c r="I109" s="345">
        <f>+'[3]OTRAS ÁREAS'!D43</f>
        <v>2.9</v>
      </c>
      <c r="J109" s="345">
        <f>+'[3]OTRAS ÁREAS'!E43</f>
        <v>2.93656339315991</v>
      </c>
      <c r="K109" s="268">
        <v>305.5</v>
      </c>
      <c r="L109" s="269">
        <f t="shared" si="33"/>
        <v>170.92832744206771</v>
      </c>
    </row>
    <row r="110" spans="1:12" ht="14.65" customHeight="1" x14ac:dyDescent="0.2">
      <c r="A110" s="205"/>
      <c r="B110" s="309"/>
      <c r="C110" s="302"/>
      <c r="D110" s="279"/>
      <c r="E110" s="279"/>
      <c r="F110" s="310"/>
      <c r="G110" s="310"/>
      <c r="H110" s="310"/>
      <c r="I110" s="311"/>
      <c r="J110" s="311"/>
      <c r="K110" s="311"/>
      <c r="L110" s="253"/>
    </row>
    <row r="111" spans="1:12" s="264" customFormat="1" ht="14.85" customHeight="1" x14ac:dyDescent="0.2">
      <c r="A111" s="312"/>
      <c r="B111" s="319" t="s">
        <v>229</v>
      </c>
      <c r="C111" s="320"/>
      <c r="D111" s="325"/>
      <c r="E111" s="325"/>
      <c r="F111" s="326"/>
      <c r="G111" s="326"/>
      <c r="H111" s="326"/>
      <c r="I111" s="326"/>
      <c r="J111" s="326"/>
      <c r="K111" s="326"/>
      <c r="L111" s="263"/>
    </row>
    <row r="112" spans="1:12" ht="8.25" customHeight="1" x14ac:dyDescent="0.2">
      <c r="A112" s="205"/>
      <c r="B112" s="333"/>
      <c r="C112" s="302"/>
      <c r="D112" s="279"/>
      <c r="E112" s="279"/>
      <c r="F112" s="310"/>
      <c r="G112" s="310"/>
      <c r="H112" s="310"/>
      <c r="I112" s="311"/>
      <c r="J112" s="311"/>
      <c r="K112" s="311"/>
      <c r="L112" s="253"/>
    </row>
    <row r="113" spans="1:12" s="278" customFormat="1" ht="14.85" customHeight="1" x14ac:dyDescent="0.2">
      <c r="A113" s="277"/>
      <c r="B113" s="266" t="s">
        <v>188</v>
      </c>
      <c r="C113" s="351">
        <f>+'[1]OTRAS ÁREAS'!D69</f>
        <v>0.44000000000000006</v>
      </c>
      <c r="D113" s="351">
        <f>+'[1]OTRAS ÁREAS'!E69</f>
        <v>0.24185974942553889</v>
      </c>
      <c r="E113" s="267">
        <f t="shared" ref="E113:E115" si="34">+D113*100/C113</f>
        <v>54.968124869440651</v>
      </c>
      <c r="F113" s="345">
        <f>+'[2]OTRAS ÁREAS'!D69</f>
        <v>0.44000000000000006</v>
      </c>
      <c r="G113" s="345">
        <f>+'[2]OTRAS ÁREAS'!E69</f>
        <v>0.14051505681785134</v>
      </c>
      <c r="H113" s="268">
        <f t="shared" ref="H113:H115" si="35">+G113*100/F113</f>
        <v>31.935240185875301</v>
      </c>
      <c r="I113" s="345">
        <f>+'[3]OTRAS ÁREAS'!D69</f>
        <v>0.37</v>
      </c>
      <c r="J113" s="345">
        <f>+'[3]OTRAS ÁREAS'!E69</f>
        <v>0.21429410358432902</v>
      </c>
      <c r="K113" s="268">
        <f t="shared" ref="K113:K115" si="36">+J113*100/I113</f>
        <v>57.917325293061893</v>
      </c>
      <c r="L113" s="269">
        <f t="shared" ref="L113:L115" si="37">+(E113+H113+K113)/3</f>
        <v>48.273563449459289</v>
      </c>
    </row>
    <row r="114" spans="1:12" s="288" customFormat="1" ht="14.85" customHeight="1" x14ac:dyDescent="0.2">
      <c r="A114" s="283"/>
      <c r="B114" s="284" t="s">
        <v>189</v>
      </c>
      <c r="C114" s="350">
        <f>+'[1]OTRAS ÁREAS'!D83</f>
        <v>5.4</v>
      </c>
      <c r="D114" s="350">
        <f>+'[1]OTRAS ÁREAS'!E83</f>
        <v>5.4404761904761907</v>
      </c>
      <c r="E114" s="273">
        <f t="shared" si="34"/>
        <v>100.7495590828924</v>
      </c>
      <c r="F114" s="358">
        <f>+'[2]OTRAS ÁREAS'!D83</f>
        <v>5.4</v>
      </c>
      <c r="G114" s="358">
        <f>+'[2]OTRAS ÁREAS'!E83</f>
        <v>5.4404761904761907</v>
      </c>
      <c r="H114" s="275">
        <f t="shared" si="35"/>
        <v>100.7495590828924</v>
      </c>
      <c r="I114" s="358">
        <f>+'[3]OTRAS ÁREAS'!D83</f>
        <v>5.4</v>
      </c>
      <c r="J114" s="358">
        <f>+'[3]OTRAS ÁREAS'!E83</f>
        <v>5.4404761904761898</v>
      </c>
      <c r="K114" s="275">
        <f t="shared" si="36"/>
        <v>100.7495590828924</v>
      </c>
      <c r="L114" s="287">
        <f t="shared" si="37"/>
        <v>100.7495590828924</v>
      </c>
    </row>
    <row r="115" spans="1:12" s="278" customFormat="1" ht="14.85" customHeight="1" x14ac:dyDescent="0.2">
      <c r="A115" s="277"/>
      <c r="B115" s="266" t="s">
        <v>230</v>
      </c>
      <c r="C115" s="351">
        <f>+'[1]OTRAS ÁREAS'!D97</f>
        <v>5.2</v>
      </c>
      <c r="D115" s="351">
        <f>+'[1]OTRAS ÁREAS'!E97</f>
        <v>2.8461538461538463</v>
      </c>
      <c r="E115" s="267">
        <f t="shared" si="34"/>
        <v>54.73372781065089</v>
      </c>
      <c r="F115" s="357">
        <f>+'[2]OTRAS ÁREAS'!D97</f>
        <v>5.2</v>
      </c>
      <c r="G115" s="357">
        <f>+'[2]OTRAS ÁREAS'!E97</f>
        <v>4.6111111111111107</v>
      </c>
      <c r="H115" s="268">
        <f t="shared" si="35"/>
        <v>88.675213675213669</v>
      </c>
      <c r="I115" s="357">
        <f>+'[3]OTRAS ÁREAS'!D97</f>
        <v>5.2</v>
      </c>
      <c r="J115" s="357">
        <f>+'[3]OTRAS ÁREAS'!E97</f>
        <v>4.8782608695652199</v>
      </c>
      <c r="K115" s="268">
        <f t="shared" si="36"/>
        <v>93.812709030100379</v>
      </c>
      <c r="L115" s="269">
        <f t="shared" si="37"/>
        <v>79.073883505321646</v>
      </c>
    </row>
    <row r="116" spans="1:12" s="288" customFormat="1" ht="14.85" customHeight="1" x14ac:dyDescent="0.2">
      <c r="A116" s="283"/>
      <c r="B116" s="284"/>
      <c r="C116" s="302"/>
      <c r="D116" s="279"/>
      <c r="E116" s="273"/>
      <c r="F116" s="330"/>
      <c r="G116" s="280"/>
      <c r="H116" s="275"/>
      <c r="I116" s="330"/>
      <c r="J116" s="280"/>
      <c r="K116" s="275"/>
      <c r="L116" s="287"/>
    </row>
    <row r="117" spans="1:12" ht="14.65" customHeight="1" x14ac:dyDescent="0.2">
      <c r="A117" s="205"/>
      <c r="B117" s="323"/>
      <c r="C117" s="302"/>
      <c r="D117" s="334"/>
      <c r="E117" s="334"/>
      <c r="F117" s="249"/>
      <c r="G117" s="249"/>
      <c r="H117" s="249"/>
      <c r="I117" s="250"/>
      <c r="J117" s="250"/>
      <c r="K117" s="250"/>
      <c r="L117" s="253"/>
    </row>
    <row r="118" spans="1:12" s="264" customFormat="1" ht="14.85" customHeight="1" x14ac:dyDescent="0.2">
      <c r="A118" s="335"/>
      <c r="B118" s="319" t="s">
        <v>231</v>
      </c>
      <c r="C118" s="320"/>
      <c r="D118" s="325"/>
      <c r="E118" s="325"/>
      <c r="F118" s="326"/>
      <c r="G118" s="326"/>
      <c r="H118" s="326"/>
      <c r="I118" s="326"/>
      <c r="J118" s="326"/>
      <c r="K118" s="326"/>
      <c r="L118" s="263"/>
    </row>
    <row r="119" spans="1:12" ht="8.25" customHeight="1" x14ac:dyDescent="0.2">
      <c r="A119" s="205"/>
      <c r="B119" s="323"/>
      <c r="C119" s="302"/>
      <c r="D119" s="334"/>
      <c r="E119" s="334"/>
      <c r="F119" s="249"/>
      <c r="G119" s="249"/>
      <c r="H119" s="249"/>
      <c r="I119" s="250"/>
      <c r="J119" s="250"/>
      <c r="K119" s="250"/>
      <c r="L119" s="253"/>
    </row>
    <row r="120" spans="1:12" ht="14.65" customHeight="1" x14ac:dyDescent="0.2">
      <c r="B120" s="336"/>
      <c r="C120" s="285"/>
      <c r="D120" s="286"/>
      <c r="E120" s="286"/>
      <c r="F120" s="337"/>
      <c r="G120" s="337"/>
      <c r="H120" s="337"/>
      <c r="I120" s="338"/>
      <c r="J120" s="338"/>
      <c r="K120" s="338"/>
      <c r="L120" s="253"/>
    </row>
    <row r="121" spans="1:12" s="296" customFormat="1" ht="14.85" customHeight="1" x14ac:dyDescent="0.2">
      <c r="A121" s="277"/>
      <c r="B121" s="266" t="s">
        <v>232</v>
      </c>
      <c r="C121" s="366">
        <f>+'[1]OTRAS ÁREAS'!D110</f>
        <v>5</v>
      </c>
      <c r="D121" s="366">
        <f>+'[1]OTRAS ÁREAS'!E110</f>
        <v>5</v>
      </c>
      <c r="E121" s="293">
        <f>+D121*100/C121</f>
        <v>100</v>
      </c>
      <c r="F121" s="357">
        <f>+'[2]OTRAS ÁREAS'!D110</f>
        <v>5</v>
      </c>
      <c r="G121" s="357">
        <f>+'[2]OTRAS ÁREAS'!E110</f>
        <v>5</v>
      </c>
      <c r="H121" s="294">
        <f>+G121*100/F121</f>
        <v>100</v>
      </c>
      <c r="I121" s="345">
        <f>+'[3]OTRAS ÁREAS'!D110</f>
        <v>5</v>
      </c>
      <c r="J121" s="345">
        <f>+'[3]OTRAS ÁREAS'!E110</f>
        <v>5</v>
      </c>
      <c r="K121" s="294">
        <f>+J121*100/I121</f>
        <v>100</v>
      </c>
      <c r="L121" s="295">
        <f>+(E121+H121+K121)/3</f>
        <v>100</v>
      </c>
    </row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selectLockedCells="1" selectUnlockedCells="1"/>
  <mergeCells count="9"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7013888888888886" right="0.45" top="0.4597222222222222" bottom="1" header="0.51180555555555551" footer="0"/>
  <pageSetup paperSize="9" scale="88" firstPageNumber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  <vt:lpstr>'10610'!Área_de_impresión</vt:lpstr>
      <vt:lpstr>'50604'!Área_de_impresión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2018-11-13T14:25:01Z</cp:lastPrinted>
  <dcterms:created xsi:type="dcterms:W3CDTF">2005-11-28T14:59:09Z</dcterms:created>
  <dcterms:modified xsi:type="dcterms:W3CDTF">2018-11-13T18:26:31Z</dcterms:modified>
</cp:coreProperties>
</file>